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7085" windowHeight="7770" tabRatio="789" firstSheet="11" activeTab="17"/>
  </bookViews>
  <sheets>
    <sheet name="Форма 1" sheetId="1" r:id="rId1"/>
    <sheet name="Форма 1(продолжение)" sheetId="2" r:id="rId2"/>
    <sheet name="Табл 1 к ф.1" sheetId="3" r:id="rId3"/>
    <sheet name="Табл 2 к ф.1" sheetId="4" r:id="rId4"/>
    <sheet name="Табл 3 к ф.1(часть1)" sheetId="5" r:id="rId5"/>
    <sheet name="Табл 3 к ф.1(часть2)" sheetId="6" r:id="rId6"/>
    <sheet name="Табл 4 к ф.1" sheetId="7" r:id="rId7"/>
    <sheet name="Табл 5 к ф.1" sheetId="8" r:id="rId8"/>
    <sheet name="табл 6 к ф.1" sheetId="9" r:id="rId9"/>
    <sheet name="табл 7 к ф.1" sheetId="10" r:id="rId10"/>
    <sheet name="Форма 2" sheetId="11" r:id="rId11"/>
    <sheet name="Форма 3" sheetId="12" r:id="rId12"/>
    <sheet name="Форма 4" sheetId="13" r:id="rId13"/>
    <sheet name="Форма 4(продолжение)" sheetId="14" r:id="rId14"/>
    <sheet name="Форма 5" sheetId="15" r:id="rId15"/>
    <sheet name="Табл. 1 к ф.5" sheetId="16" r:id="rId16"/>
    <sheet name="Форма 8" sheetId="17" r:id="rId17"/>
    <sheet name="Форма 9" sheetId="18" r:id="rId18"/>
    <sheet name="Табл 1 к ф.9" sheetId="19" r:id="rId19"/>
    <sheet name="Табл 2 к ф.9" sheetId="20" r:id="rId20"/>
    <sheet name="Форма 9а" sheetId="21" r:id="rId21"/>
    <sheet name="Форма 10" sheetId="22" r:id="rId22"/>
    <sheet name="Форма 14" sheetId="23" r:id="rId23"/>
    <sheet name="Форма 14а" sheetId="24" r:id="rId24"/>
    <sheet name="Лист1" sheetId="25" r:id="rId25"/>
  </sheets>
  <externalReferences>
    <externalReference r:id="rId28"/>
  </externalReferences>
  <definedNames>
    <definedName name="_xlnm.Print_Titles" localSheetId="18">'Табл 1 к ф.9'!$7:$7</definedName>
    <definedName name="_xlnm.Print_Titles" localSheetId="3">'Табл 2 к ф.1'!$6:$6</definedName>
    <definedName name="_xlnm.Print_Titles" localSheetId="6">'Табл 4 к ф.1'!$9:$9</definedName>
    <definedName name="_xlnm.Print_Titles" localSheetId="0">'Форма 1'!$7:$7</definedName>
    <definedName name="_xlnm.Print_Titles" localSheetId="22">'Форма 14'!$7:$7</definedName>
    <definedName name="_xlnm.Print_Titles" localSheetId="10">'Форма 2'!$8:$8</definedName>
    <definedName name="_xlnm.Print_Titles" localSheetId="11">'Форма 3'!$8:$8</definedName>
    <definedName name="_xlnm.Print_Titles" localSheetId="12">'Форма 4'!$8:$8</definedName>
    <definedName name="_xlnm.Print_Titles" localSheetId="13">'Форма 4(продолжение)'!$8:$8</definedName>
    <definedName name="_xlnm.Print_Titles" localSheetId="14">'Форма 5'!$8:$8</definedName>
    <definedName name="_xlnm.Print_Titles" localSheetId="17">'Форма 9'!$8:$8</definedName>
    <definedName name="_xlnm.Print_Area" localSheetId="2">'Табл 1 к ф.1'!$A$1:$G$8</definedName>
    <definedName name="_xlnm.Print_Area" localSheetId="3">'Табл 2 к ф.1'!$B$1:$J$19</definedName>
    <definedName name="_xlnm.Print_Area" localSheetId="5">'Табл 3 к ф.1(часть2)'!$B$1:$H$40</definedName>
    <definedName name="_xlnm.Print_Area" localSheetId="6">'Табл 4 к ф.1'!$A$1:$O$26</definedName>
    <definedName name="_xlnm.Print_Area" localSheetId="0">'Форма 1'!$A$1:$S$94</definedName>
    <definedName name="_xlnm.Print_Area" localSheetId="21">'Форма 10'!$A$1:$U$21</definedName>
    <definedName name="_xlnm.Print_Area" localSheetId="22">'Форма 14'!$A$1:$S$13</definedName>
    <definedName name="_xlnm.Print_Area" localSheetId="16">'Форма 8'!$B$1:$P$17</definedName>
    <definedName name="_xlnm.Print_Area" localSheetId="17">'Форма 9'!$A$1:$Y$162</definedName>
    <definedName name="Ст._19.7_КоАП_Непредставление_сведений__информации" localSheetId="3">'[1]Свод1'!#REF!</definedName>
    <definedName name="Ст._19.7_КоАП_Непредставление_сведений__информации" localSheetId="5">'[1]Свод1'!#REF!</definedName>
    <definedName name="Ст._19.7_КоАП_Непредставление_сведений__информации" localSheetId="6">'[1]Свод1'!#REF!</definedName>
    <definedName name="Ст._19.7_КоАП_Непредставление_сведений__информации" localSheetId="7">'[1]Свод1'!#REF!</definedName>
    <definedName name="Ст._19.7_КоАП_Непредставление_сведений__информации" localSheetId="9">'[1]Свод1'!#REF!</definedName>
    <definedName name="Ст._19.7_КоАП_Непредставление_сведений__информации" localSheetId="21">'[1]Свод1'!#REF!</definedName>
    <definedName name="Ст._19.7_КоАП_Непредставление_сведений__информации" localSheetId="22">'[1]Свод1'!#REF!</definedName>
    <definedName name="Ст._19.7_КоАП_Непредставление_сведений__информации" localSheetId="23">'[1]Свод1'!#REF!</definedName>
    <definedName name="Ст._19.7_КоАП_Непредставление_сведений__информации" localSheetId="16">'[1]Свод1'!#REF!</definedName>
    <definedName name="Ст._19.7_КоАП_Непредставление_сведений__информации" localSheetId="17">'[1]Свод1'!#REF!</definedName>
    <definedName name="Ст._19.7_КоАП_Непредставление_сведений__информации">'[1]Свод1'!#REF!</definedName>
  </definedNames>
  <calcPr fullCalcOnLoad="1"/>
</workbook>
</file>

<file path=xl/sharedStrings.xml><?xml version="1.0" encoding="utf-8"?>
<sst xmlns="http://schemas.openxmlformats.org/spreadsheetml/2006/main" count="2271" uniqueCount="791">
  <si>
    <t>в т.ч. по субъектам естественной монополии, 
включенным в Реестр ЕМ</t>
  </si>
  <si>
    <t>Таблица ввода по субъекту рынка</t>
  </si>
  <si>
    <t>из общего количества: нарушения со стороны органов власти</t>
  </si>
  <si>
    <t>ст.17.1 Особенности порядка заключения договоров в отношении государственного и муниципального имущества</t>
  </si>
  <si>
    <t>ст.19-21 Нарушение порядка предоставления государственной или муниципальной преференции</t>
  </si>
  <si>
    <t>ст.25 Обязанность представления информации в антимонопольный орган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</si>
  <si>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</si>
  <si>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Итого</t>
  </si>
  <si>
    <t>Форма № 1</t>
  </si>
  <si>
    <t>Принято решений о наличии нарушения</t>
  </si>
  <si>
    <t>Исполнено 
предписаний</t>
  </si>
  <si>
    <t>Принято решений</t>
  </si>
  <si>
    <t>Рассмотрено заявлений по пункту 1 статьи 35</t>
  </si>
  <si>
    <t>о несоответствии антимонопольному законодательству</t>
  </si>
  <si>
    <t>о соответствии требованиям антимонопольного законодательства</t>
  </si>
  <si>
    <t>в т.ч. с выдачей предписания, направленного на обеспечение конкуренции</t>
  </si>
  <si>
    <t>Таблица 1 к форме № 1</t>
  </si>
  <si>
    <t>Цель предоставления государственной или муниципальной преференции</t>
  </si>
  <si>
    <t>Рассмотрено заявлений о даче согласия на предоставление преференции</t>
  </si>
  <si>
    <t>Принято решений о том, что согласие антимонопольного органа не требуется</t>
  </si>
  <si>
    <t>По результатам рассмотрения заявлений о даче согласия на предоставление преференции принято решение</t>
  </si>
  <si>
    <t>о даче согласия</t>
  </si>
  <si>
    <t>о даче согласия и введении ограничения</t>
  </si>
  <si>
    <t xml:space="preserve">об отказе </t>
  </si>
  <si>
    <t>Обеспечение жизнедеятельности наседления в районах Крайнего Севера и приравненных к ним местностях</t>
  </si>
  <si>
    <t>Развитие образования и науки</t>
  </si>
  <si>
    <t>Проведение научных исследований</t>
  </si>
  <si>
    <t>Защита окружающей среды</t>
  </si>
  <si>
    <t>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</si>
  <si>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Развитие культуры, искусства и сохранение культурного наследия</t>
  </si>
  <si>
    <t>Развитие физической культуры и спорта</t>
  </si>
  <si>
    <t>Обеспечение обороноспособности страны и безопасности государства</t>
  </si>
  <si>
    <t>Производство сельскохозяйственной продукции</t>
  </si>
  <si>
    <t>Охрана труда</t>
  </si>
  <si>
    <t>Охрана здоровья граждан</t>
  </si>
  <si>
    <t>Поддержка субъектов малого и среднего предпринимательства</t>
  </si>
  <si>
    <t>Цели, определяемые другими федеральными законами, нормативными актвми Президента Российской Федерации и нормативными правовыми актами Правительства Российской Федерации</t>
  </si>
  <si>
    <t>Итого:</t>
  </si>
  <si>
    <t>Исполнено предписаний</t>
  </si>
  <si>
    <t>выданных в отчетном периоде</t>
  </si>
  <si>
    <t>на товарных рынках</t>
  </si>
  <si>
    <t>на рынке финансовых услуг</t>
  </si>
  <si>
    <t>по статье 10</t>
  </si>
  <si>
    <t>по статье 11</t>
  </si>
  <si>
    <t>Таблица 5 к форме № 1</t>
  </si>
  <si>
    <t xml:space="preserve">Принято решений о признании нарушения  по результатам рассмотрения дел в отчётном периоде </t>
  </si>
  <si>
    <t>Обжаловано решений в суд</t>
  </si>
  <si>
    <t>Признаны судом законными в полном объеме решения</t>
  </si>
  <si>
    <t>Признаны судом частично недействительными решения</t>
  </si>
  <si>
    <t>Признаны судом полностью недействительными решения</t>
  </si>
  <si>
    <t>Решения в стадии судебного обжалования</t>
  </si>
  <si>
    <t>принятых в предыдущие периоды</t>
  </si>
  <si>
    <t>принятых в отчётном периоде</t>
  </si>
  <si>
    <t>принятые в предыдущие периоды</t>
  </si>
  <si>
    <t>принятые в отчётном периоде</t>
  </si>
  <si>
    <t>Ст.10 Запрет на злоупотребление хоз.  субъектом доминирующим положением</t>
  </si>
  <si>
    <t>Ст.14 Запрет на недобросовестную конкуренцию</t>
  </si>
  <si>
    <t xml:space="preserve"> </t>
  </si>
  <si>
    <t>А</t>
  </si>
  <si>
    <t>Рынок банковских услуг</t>
  </si>
  <si>
    <t>Рынок страховых услуг</t>
  </si>
  <si>
    <t>Фондовый рынок</t>
  </si>
  <si>
    <t>Рынок иных финансовых услуг</t>
  </si>
  <si>
    <t>Газ</t>
  </si>
  <si>
    <t>Нефть и нефтепродукты</t>
  </si>
  <si>
    <t>Железнодорожный транспорт</t>
  </si>
  <si>
    <t>Морской и речной транспорт, деятельность морских и речных портов</t>
  </si>
  <si>
    <t>Автомобильный транспорт</t>
  </si>
  <si>
    <t>Воздуш.транспорт, деят. аэропортов</t>
  </si>
  <si>
    <t>Связь</t>
  </si>
  <si>
    <t>Жилищно-коммунальное хозяйство</t>
  </si>
  <si>
    <t>Операции с недвижимым имуществом, включая землю</t>
  </si>
  <si>
    <t>Природопользование</t>
  </si>
  <si>
    <t>Химическая промышленность</t>
  </si>
  <si>
    <t>Недропользование</t>
  </si>
  <si>
    <t>Машиностроительный комплекс</t>
  </si>
  <si>
    <t>Металлургический и рудно-сырьевой комплексы</t>
  </si>
  <si>
    <t>Строительный комплекс</t>
  </si>
  <si>
    <t>Торговля, общественное питание, бытовое обслуживание</t>
  </si>
  <si>
    <t>Прочие сферы деятельности на товарных рынках</t>
  </si>
  <si>
    <t>Всего</t>
  </si>
  <si>
    <t>Б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</si>
  <si>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антимонополный орган уведомлений об осуществлении сделок, иных действий, подлежащих государственному контролю</t>
  </si>
  <si>
    <t>Всего, 
в том числе:</t>
  </si>
  <si>
    <t>Закон</t>
  </si>
  <si>
    <t>Ст. 19.31  КоАП Нарушение сроков хранения рекламных материалов</t>
  </si>
  <si>
    <t>часть 2 ст.14.9 КоАП  Ограничение
 конкуренции органами власти, органами местного самоуправления</t>
  </si>
  <si>
    <t xml:space="preserve">ст.14.32 КоАП Заключение ограничивающего конкуренцию соглашения,  осуществление ограничивающих конкуренцию согласованных действий, координация экономической деятельности </t>
  </si>
  <si>
    <t xml:space="preserve">Сумма, 
тыс. руб </t>
  </si>
  <si>
    <t>Выдано постановлений о наложении 
штрафа</t>
  </si>
  <si>
    <t>Кол-
во</t>
  </si>
  <si>
    <t>Исполнено постановлений о наложении 
штрафа</t>
  </si>
  <si>
    <t>Выдан- ных в отчет- ном 
пери-
оде</t>
  </si>
  <si>
    <t>часть 2 ст.14.33 КоАП
Недобросовестная конкуренция</t>
  </si>
  <si>
    <t>часть 2 ст. 19.8.1  КоАП 
Непредоставление сведений или предоставление заведомо ложных сведений о своей деятельности субъектами естественных монополий и (или) организациями коммунального комплекса</t>
  </si>
  <si>
    <t>направленным в предыдущем  периоде</t>
  </si>
  <si>
    <t>направленным в отчетном периоде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</si>
  <si>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гоcударственному контролю</t>
  </si>
  <si>
    <t>Таблица 1 к форма № 9</t>
  </si>
  <si>
    <t>Число привлеченных к административной ответственности</t>
  </si>
  <si>
    <t>Выявленные нарушения</t>
  </si>
  <si>
    <t>Воз-буж-дено дел</t>
  </si>
  <si>
    <t>Пере-дано    на   рас- смо- тре-   ние суда</t>
  </si>
  <si>
    <r>
      <t xml:space="preserve">Календарь: </t>
    </r>
    <r>
      <rPr>
        <u val="single"/>
        <sz val="10"/>
        <color indexed="8"/>
        <rFont val="Arial"/>
        <family val="2"/>
      </rPr>
      <t>период отчета</t>
    </r>
  </si>
  <si>
    <t>Нарушение</t>
  </si>
  <si>
    <t>ФОРМА №1 ПО НАРУШЕНИЯМ АМЗ</t>
  </si>
  <si>
    <t>ФОРМА №1 ПО НАРУШЕНИЯМ СО СТОРОНЫ ОРГАНОВ ВЛАСТИ</t>
  </si>
  <si>
    <t>№ 
п/п</t>
  </si>
  <si>
    <t>В</t>
  </si>
  <si>
    <t>Часть 1 статья 35 Закона "О защите о конкуренции"</t>
  </si>
  <si>
    <t>Отчет о практике применения части 1 статьи 35 Закона "О защите конкуренции" (Таблица № 1)</t>
  </si>
  <si>
    <t xml:space="preserve">
№ 
п/п</t>
  </si>
  <si>
    <t xml:space="preserve">
Закон (Статья-Часть)</t>
  </si>
  <si>
    <t>Органы власти</t>
  </si>
  <si>
    <t>Таблица 3 к форме № 1 (часть 1)</t>
  </si>
  <si>
    <t>Субъект рынка</t>
  </si>
  <si>
    <t>№
п/п</t>
  </si>
  <si>
    <t>Рынок</t>
  </si>
  <si>
    <t>Г</t>
  </si>
  <si>
    <t>Статьи закона</t>
  </si>
  <si>
    <t>Ст.9.16 КоАП Нарушение законодательства об энергосбережении и о повышении энергетической эффективности</t>
  </si>
  <si>
    <t>Примечание</t>
  </si>
  <si>
    <t>Х</t>
  </si>
  <si>
    <t>Виды нарушений антимонопольного законодательства (Статья - Часть)</t>
  </si>
  <si>
    <t>Рассмот-  рено заявле- ний       1=2+3+4</t>
  </si>
  <si>
    <r>
      <t>ст. 19.8 части 3, 4</t>
    </r>
    <r>
      <rPr>
        <sz val="8"/>
        <color indexed="8"/>
        <rFont val="Times New Roman"/>
        <family val="1"/>
      </rPr>
      <t xml:space="preserve"> - за непредставление ходатайств и уведомлений, а также нарушение порядка и сроков их подачи</t>
    </r>
  </si>
  <si>
    <r>
      <t>ст. 19.8 часть 6</t>
    </r>
    <r>
      <rPr>
        <sz val="8"/>
        <color indexed="8"/>
        <rFont val="Times New Roman"/>
        <family val="1"/>
      </rPr>
      <t xml:space="preserve"> - за непредставление сведений (информации), предусмотренных законодательством о рекламе, и представление таких сведений (информации) в неполном объеме или в искаженном виде либо представление недостоверных сведений (информации)</t>
    </r>
  </si>
  <si>
    <t xml:space="preserve">Ст.14.9 КоАП часть 1  </t>
  </si>
  <si>
    <t>Ст.14.9 КоАП часть 2</t>
  </si>
  <si>
    <t>Ст. 14.40 КоАП Нарушение при осуществлении хозяйствующими субъектами торговой деятельности антимонопольных правил</t>
  </si>
  <si>
    <t>по торговле</t>
  </si>
  <si>
    <t>Ст. 14.41 КоАП Требование по предоставлению информации об условиях заключения договора поставки продовольственных товаров</t>
  </si>
  <si>
    <t>Ст. 14.42 КоАП Требование к условиям заключения договора поставки продовольственных товаров</t>
  </si>
  <si>
    <t>Вид деятельности</t>
  </si>
  <si>
    <t>Постано-вления о наложении штрафа в стадии исполне-ния</t>
  </si>
  <si>
    <t>Не испол- нено постано-влений о наложении штрафа</t>
  </si>
  <si>
    <t xml:space="preserve">Сумма уплачен-ного штрафа, тыс. руб </t>
  </si>
  <si>
    <t xml:space="preserve">Граж-дан, чел </t>
  </si>
  <si>
    <t xml:space="preserve">Долж-ност- ных лиц, чел </t>
  </si>
  <si>
    <t>Юри- дичес- ких лиц, един</t>
  </si>
  <si>
    <t>ст.7.29 КоАП Несоблюдение ограничений при размещении заказов …</t>
  </si>
  <si>
    <t>ст.7.30 КоАП Нарушение порядка размещения заказа …</t>
  </si>
  <si>
    <t>ст.7.31 КоАП Предоставление, опубликование или размещение недостоверной информации о размещении заказа …</t>
  </si>
  <si>
    <t xml:space="preserve">Ст.7.31.1 КоАП Нарушение сроков возврата денежных средств, порядка ... </t>
  </si>
  <si>
    <t>Ст.7.32 КоАП Нарушение условий государственного или муниципального контракта …</t>
  </si>
  <si>
    <t>Ст.9.15 КоАП Нарушение стандартов раскрытия информации…</t>
  </si>
  <si>
    <t>Ст.14.3 КоАП Нарушение законодательства о рекламе</t>
  </si>
  <si>
    <t>Ст.14.9 КоАП  Ограничение
 конкуренции органами власти, органами местного самоуправления</t>
  </si>
  <si>
    <t>Ст.14.31 КоАП Злоупотребление доминирующим положением</t>
  </si>
  <si>
    <t>Ст.14.31.1 КоАП Злоупотребление доминирующим положением, хозяйствующим субъектом, доля которого на рынке определенного товара составляет менее 35%</t>
  </si>
  <si>
    <t>Ст.14.32 КоАП Заключение ограничивающего конкуренцию соглашения,  осуществление ограничивающих конкуренцию согласованных действий, координация экономической деятельности</t>
  </si>
  <si>
    <t>Ст.14.32 КоАП часть 1</t>
  </si>
  <si>
    <t>Ст.14.32 КоАП часть 2</t>
  </si>
  <si>
    <t>Ст.14.32 КоАП часть 3</t>
  </si>
  <si>
    <t>Ст.14.33 КоАП Недобросовестная конкуренция</t>
  </si>
  <si>
    <t>Ст.19.4. КоАП Неповиновение законному распоряжению или требованию должностного лица органа, осуществляющего государственный надзор (контроль)</t>
  </si>
  <si>
    <t>по размещению заказа</t>
  </si>
  <si>
    <t>по рекламе</t>
  </si>
  <si>
    <t>ст.19.5 КоАП  Невыполнение в срок законного предписания (постановления, представления) органа (долж. лица), осуществляющего государственный надзор (контроль)</t>
  </si>
  <si>
    <t>ст.19.5 часть 2.1</t>
  </si>
  <si>
    <t>ст.19.5 часть 2.2</t>
  </si>
  <si>
    <t>ст.19.5 часть 2.3</t>
  </si>
  <si>
    <t>ст.19.5 часть 2.4</t>
  </si>
  <si>
    <t>ст.19.5 часть 2.5</t>
  </si>
  <si>
    <t>ст.19.5 часть 2.6</t>
  </si>
  <si>
    <t>ст.19.5 часть 7</t>
  </si>
  <si>
    <t>Ст.19.7 КоАП Непредставление
сведений (информации)</t>
  </si>
  <si>
    <t>Ст.19.7.2 КоАП Непредставление сведений…в сфере размещения заказов</t>
  </si>
  <si>
    <t>Ст.19.7.4. КоАП Непредставление сведений либо несвоевременное представление сведений о заключении госуд. или муницип. контракта.</t>
  </si>
  <si>
    <t xml:space="preserve">ст.19.8 КоАП Непредставление ходатайств, уведомлений (заявлений), сведений (информации) в антимонопольный орган или в орган регулирования естественных монополий </t>
  </si>
  <si>
    <t>Ст.19.8.1  КоАП Непредоставление сведений или предоставление заведомо ложных сведений о своей деятельности субъектами естественных монополий и (или) организациями коммунального комплекса</t>
  </si>
  <si>
    <t>из общего количества: по нарушениям АМЗ со стороны органов власти (должностных лиц)</t>
  </si>
  <si>
    <t>ст.20.25  (часть1) КоАП Неуплата административного штрафа</t>
  </si>
  <si>
    <t>Форма № 9</t>
  </si>
  <si>
    <t>Ст.14.38 КоАП Размещение рекламы на дорожных знаках и транспортных средствах</t>
  </si>
  <si>
    <t>из них</t>
  </si>
  <si>
    <t>Виды нарушений антимонопольного законодательства</t>
  </si>
  <si>
    <t>устра- нено до воз- бужде- ния дела</t>
  </si>
  <si>
    <t>после рас- смот- рения отказ- ано в воз- бужде- нии</t>
  </si>
  <si>
    <t>воз- бужде- но дел</t>
  </si>
  <si>
    <t>Устра- нено нару- шений в резуль- тате прове- рок до воз- бужде- ния дела</t>
  </si>
  <si>
    <t>Воз- бужде- но дел по иници- ативе УФАС/ФАС</t>
  </si>
  <si>
    <t>Подано исков в суд без воз- бужде- ния дела</t>
  </si>
  <si>
    <t>Выдано пред- писа- ний
13=
15+16 +17</t>
  </si>
  <si>
    <t>выдан- ных в пред- ыдущие пери- оды</t>
  </si>
  <si>
    <t>выдан- ных в отчет- ном периоде</t>
  </si>
  <si>
    <t>Пред- писа- ния в стадии испол- нения</t>
  </si>
  <si>
    <t>Пред-
писа-
ния не испол- нены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</si>
  <si>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</si>
  <si>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</si>
  <si>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</si>
  <si>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</si>
  <si>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</si>
  <si>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</si>
  <si>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</si>
  <si>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</si>
  <si>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</si>
  <si>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</si>
  <si>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</si>
  <si>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</si>
  <si>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</si>
  <si>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</si>
  <si>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</si>
  <si>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</si>
  <si>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</si>
  <si>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</si>
  <si>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ст.10 Запрет на злоупотребление хоз.  субъектом доминирующим положением</t>
  </si>
  <si>
    <t>ст.10 - установление, поддержание монопольно высокой цены товара</t>
  </si>
  <si>
    <t>ст.10 - установление, поддержание монопольно низкой цены товара</t>
  </si>
  <si>
    <t>ст.10 - изъятие товара из обращения</t>
  </si>
  <si>
    <t>ст.10 - навязывание невыгодных условий договора</t>
  </si>
  <si>
    <t>Форма № 9а</t>
  </si>
  <si>
    <t>ст.10 -  необоснованное сокращение или прекращение производства товара</t>
  </si>
  <si>
    <t>ст.10 - необоснованный отказ от заключения договора</t>
  </si>
  <si>
    <t>ст.10 - необоснованное установление различных цен (тарифов) на один товар</t>
  </si>
  <si>
    <t>ст.10 - установление финансовой организацией необоснованно высокой цены финансовой услуги</t>
  </si>
  <si>
    <t>ст.10 - установление финансовой организацией необоснованно низкой цены финансовой услуги</t>
  </si>
  <si>
    <t xml:space="preserve">ст.10 - создание дискриминационных условий </t>
  </si>
  <si>
    <t>ст.10 - создание препятствий доступу на рынок, выходу с рынка</t>
  </si>
  <si>
    <t xml:space="preserve">ст.10 - нарушение порядка ценообразования </t>
  </si>
  <si>
    <t>ст.10 - прочие нарушения</t>
  </si>
  <si>
    <t>ст.11 Запрет на ограничивающие конкуренцию соглашения или согласованные действия хоз. субъектов</t>
  </si>
  <si>
    <t>ст.11 -  повышение, снижение или поддержание цен на торгах</t>
  </si>
  <si>
    <t xml:space="preserve">ст.11 - раздел товарного рынка </t>
  </si>
  <si>
    <t>ст.11 - навязывание невыгодных условий договора</t>
  </si>
  <si>
    <t>ст.11 - необоснованное установление различных цен (тарифов) на один товар</t>
  </si>
  <si>
    <t xml:space="preserve">ст.11 - создание препятствий доступу на рынок, выходу с рынка </t>
  </si>
  <si>
    <t>Прекращено в связи с отсутствием факта нарушения</t>
  </si>
  <si>
    <t>с прекращением производства в связи с добровольным устранением нарушения</t>
  </si>
  <si>
    <t>с подачей иска в суд</t>
  </si>
  <si>
    <t>Всего воз- бужден- ных дел
7=4+6
7=8+9</t>
  </si>
  <si>
    <t>ст.11 - незаконное заключение "вертикальных соглашений"</t>
  </si>
  <si>
    <t>ст.11 - координация  экономической деятельности хоз.субъектов</t>
  </si>
  <si>
    <t>из общего количества: нарушения АМЗ при размещении заказов для государственных и муниципальных нужд</t>
  </si>
  <si>
    <t>ст.14 Запрет на недобросовестную конкуренцию</t>
  </si>
  <si>
    <t xml:space="preserve">ст.14 - распространение ложных сведений </t>
  </si>
  <si>
    <t>ст.14 - введение потребителей в заблуждение</t>
  </si>
  <si>
    <t>ст.14 - некорректное сравнение</t>
  </si>
  <si>
    <t>ст.14 - продажа товаров с незаконным использованием результатов интеллектуальной деятельности</t>
  </si>
  <si>
    <t>ст.14 - незаконное получение, использование, разглашение информации, составляющей коммер., служеб. и охраняемую законом тайну</t>
  </si>
  <si>
    <t>ст.14 - приобретение и использование исключительного права на средства индивидуализации</t>
  </si>
  <si>
    <t>ст.14 - прочие нарушения</t>
  </si>
  <si>
    <t>ст.15 Запрет на ограничивающие конкуренцию акты и действия (бездействие) органов власти, госуд. внебюджетных фондов, Банка России</t>
  </si>
  <si>
    <t xml:space="preserve">ст.15 - ограничение на создание новых х/с, установление запретов на отдельные виды деятельности </t>
  </si>
  <si>
    <t xml:space="preserve">ст.15 - необоснованное препятствование осуществлению деятельности х/с </t>
  </si>
  <si>
    <t xml:space="preserve">ст.15 - установление запретов на перемещение, продажу (обмен, покупку) товаров </t>
  </si>
  <si>
    <t>ст.15 - указания  о  приоритетной поставке товаров, заключении договоров</t>
  </si>
  <si>
    <t>ст.15 - установление ограничений в выборе продавцов</t>
  </si>
  <si>
    <t>ст.15 - предоставление  х/с доступа к информации в приоритетном порядке</t>
  </si>
  <si>
    <t>ст.15 - наделение властных органов полномочиями, влекущими ограничение конкуренции</t>
  </si>
  <si>
    <t>ст.15 - совмещение функций органов власти с функциями х/с</t>
  </si>
  <si>
    <t>ст.15 - наделение х/с властными функциями</t>
  </si>
  <si>
    <t>ст.15 - прочие нарушения</t>
  </si>
  <si>
    <t>ст.16 Запрет на ограничивающие конкуренцию соглашения и согласованные действия органов власти, госуд. внебюджетных фондов, Банка России</t>
  </si>
  <si>
    <t>ст.16 - повышение, снижение или поддержание цен (тарифов)</t>
  </si>
  <si>
    <t>ст.16 - необоснованное установление различных цен (тарифов) на один товар</t>
  </si>
  <si>
    <t xml:space="preserve">ст.16 - раздел товарного рынка </t>
  </si>
  <si>
    <t xml:space="preserve"> ст.16 - ограничение доступа на рынок, выхода с рынка </t>
  </si>
  <si>
    <t>ст.16 - прочие нарушения</t>
  </si>
  <si>
    <t>ст.17 Антимонопольные требования к торгам</t>
  </si>
  <si>
    <t>Часть 1</t>
  </si>
  <si>
    <t>ст.17 - прочие нарушения</t>
  </si>
  <si>
    <t>прочие субъекты</t>
  </si>
  <si>
    <t>по субъектам естественной монополии, включенным в Реестр ЕМ</t>
  </si>
  <si>
    <r>
      <t xml:space="preserve">География: </t>
    </r>
    <r>
      <rPr>
        <u val="single"/>
        <sz val="10"/>
        <rFont val="Arial"/>
        <family val="2"/>
      </rPr>
      <t>территориальный орган, структурное подразделение ФАС России</t>
    </r>
  </si>
  <si>
    <t>Количество</t>
  </si>
  <si>
    <t>1.</t>
  </si>
  <si>
    <t>2.</t>
  </si>
  <si>
    <t>3.</t>
  </si>
  <si>
    <t>Таблица сбора данных в разрезе видов деятельности</t>
  </si>
  <si>
    <t>ст.10 - манипулирование ценами на оптовом и (или) розничных рынках электрической энергии (мощности)</t>
  </si>
  <si>
    <t>ст.11 -  сокращение или прекращение производства товара</t>
  </si>
  <si>
    <t>ст.11 -  отказ от заключения договоров с определенными продавцами или покупателями (заказчиками)</t>
  </si>
  <si>
    <t>ст.11 - соглашения, приводящие к манипулированию ценами на оптовом и (или) розничных рынках электрической энергии (мощности)</t>
  </si>
  <si>
    <t>ст.11 -  установление условий членства в профессиональных и иных объединениях</t>
  </si>
  <si>
    <t>ст.11 - иные соглашения, ограничивающие конкуренцию (за исключением вышеперечисленных)</t>
  </si>
  <si>
    <t>ст.11.1 Запрет на ограничивающие конкуренцию согласованные действия хоз. субъектов</t>
  </si>
  <si>
    <t>ст.11.1 -  установление или поддержание цен (тарифов), скидок, надбавок (доплат) и (или) наценок</t>
  </si>
  <si>
    <t>ст.11.1 -  повышение, снижение или поддержание цен на торгах</t>
  </si>
  <si>
    <t xml:space="preserve">ст.11.1 - раздел товарного рынка </t>
  </si>
  <si>
    <t>ст.11.1 -  сокращение или прекращение производства товара</t>
  </si>
  <si>
    <t>ст.11.1 -  отказ от заключения договоров с определенными продавцами или покупателями (заказчиками)</t>
  </si>
  <si>
    <t>ст.11.1 - согласованные действия, приводящие к манипулированию ценами на оптовом и (или) розничных рынках электрической энергии (мощности)</t>
  </si>
  <si>
    <t>ст.11.1 - навязывание невыгодных условий договора</t>
  </si>
  <si>
    <t>ст.11.1 - необоснованное установление различных цен (тарифов) на один товар</t>
  </si>
  <si>
    <t xml:space="preserve">ст.11.1 - создание препятствий доступу на рынок, выходу с рынка </t>
  </si>
  <si>
    <t>ст.11.1 - иные согласованные действия, ограничивающие конкуренцию (за исключением вышеперечисленных)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</si>
  <si>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</t>
  </si>
  <si>
    <r>
      <t xml:space="preserve">ст.15 - </t>
    </r>
    <r>
      <rPr>
        <i/>
        <sz val="10"/>
        <color indexed="8"/>
        <rFont val="Times New Roman"/>
        <family val="1"/>
      </rPr>
      <t xml:space="preserve">незаконное </t>
    </r>
    <r>
      <rPr>
        <sz val="10"/>
        <color indexed="8"/>
        <rFont val="Times New Roman"/>
        <family val="1"/>
      </rPr>
      <t>предоставление  государственной или муниципальной преференции</t>
    </r>
  </si>
  <si>
    <t>ст.15 - создание дискриминационных условий</t>
  </si>
  <si>
    <t>ст.15 - незаконное установление или взимание платежей при предоставлении государственных или муниципальных услуг</t>
  </si>
  <si>
    <t>ст. 15 - неправомерное указание о приобретении товара</t>
  </si>
  <si>
    <r>
      <t xml:space="preserve">ст.17 - координация деятельности участников торгов, </t>
    </r>
    <r>
      <rPr>
        <i/>
        <sz val="10"/>
        <color indexed="8"/>
        <rFont val="Times New Roman"/>
        <family val="1"/>
      </rPr>
      <t>запроса котировок</t>
    </r>
  </si>
  <si>
    <r>
      <t xml:space="preserve">ст.17 - создание преимущественных условий участия в торгах, </t>
    </r>
    <r>
      <rPr>
        <i/>
        <sz val="10"/>
        <color indexed="8"/>
        <rFont val="Times New Roman"/>
        <family val="1"/>
      </rPr>
      <t>запросе котировок</t>
    </r>
  </si>
  <si>
    <r>
      <t xml:space="preserve">ст.17 - нарушение порядка определения победителя торгов, </t>
    </r>
    <r>
      <rPr>
        <i/>
        <sz val="10"/>
        <color indexed="8"/>
        <rFont val="Times New Roman"/>
        <family val="1"/>
      </rPr>
      <t>запроса котирово</t>
    </r>
    <r>
      <rPr>
        <sz val="10"/>
        <color indexed="8"/>
        <rFont val="Times New Roman"/>
        <family val="1"/>
      </rPr>
      <t>к</t>
    </r>
  </si>
  <si>
    <r>
      <t xml:space="preserve">ст.17 - участие организаторов, заказчиков торгов в торгах, </t>
    </r>
    <r>
      <rPr>
        <i/>
        <sz val="10"/>
        <color indexed="8"/>
        <rFont val="Times New Roman"/>
        <family val="1"/>
      </rPr>
      <t>запросе котировок</t>
    </r>
  </si>
  <si>
    <r>
      <t xml:space="preserve">ст.17 - необоснованное ограничение доступа к участию в торгах, </t>
    </r>
    <r>
      <rPr>
        <i/>
        <sz val="10"/>
        <color indexed="8"/>
        <rFont val="Times New Roman"/>
        <family val="1"/>
      </rPr>
      <t>запросе котировок</t>
    </r>
  </si>
  <si>
    <r>
      <t xml:space="preserve">ст.17 - ограничение конкуренции между участниками торгов, </t>
    </r>
    <r>
      <rPr>
        <i/>
        <sz val="10"/>
        <color indexed="8"/>
        <rFont val="Times New Roman"/>
        <family val="1"/>
      </rPr>
      <t xml:space="preserve">запроса котировок </t>
    </r>
  </si>
  <si>
    <t xml:space="preserve">ст.17 Антимонопольные требования к торгам, запросу котировок </t>
  </si>
  <si>
    <t xml:space="preserve">ст.18 Особенности заключения договоров с финансовыми организациями </t>
  </si>
  <si>
    <t>ст.11.1 Запрет на ограничивающие конкуренцию согласованные действия хоз. Субъектов</t>
  </si>
  <si>
    <t>Принято решений об отмене ранее выданного решения о соответствии требованиям АМЗ                                                                                                                                                                                                                                                                                                                                                                                                                                                                                                          (ч.8 ст.35)</t>
  </si>
  <si>
    <t>Социальное обеспечение населения</t>
  </si>
  <si>
    <t>Поддержка социально ориентированных некоммерческих организаций в соответствии с Федеральным законом "О некоммерческих организациях"</t>
  </si>
  <si>
    <t>Отчет о выдаче предупреждений</t>
  </si>
  <si>
    <t>Норма антимонопольного законодательства</t>
  </si>
  <si>
    <t>в т.ч. в период рассмотрения возбужденного дела</t>
  </si>
  <si>
    <t>пункт 3 части 
1 статьи 10</t>
  </si>
  <si>
    <t>пункт 5 части 1 
статьи 10</t>
  </si>
  <si>
    <t>Таблица 6 к форме № 1</t>
  </si>
  <si>
    <t>Отчет о направлении предостережений</t>
  </si>
  <si>
    <t>направлено предостережений</t>
  </si>
  <si>
    <t>Всего,
в том числе по статьям:</t>
  </si>
  <si>
    <t>ст. 10</t>
  </si>
  <si>
    <t>ст. 11</t>
  </si>
  <si>
    <t>ст. 11.1</t>
  </si>
  <si>
    <t>ст. 14</t>
  </si>
  <si>
    <t>ст. 16</t>
  </si>
  <si>
    <t>ст.17</t>
  </si>
  <si>
    <t>Таблица 7 к форме № 1</t>
  </si>
  <si>
    <t>Отчет о рассмотрении жалоб в соответствии со статьей 18.1 Закона "О защите конкуренции"</t>
  </si>
  <si>
    <t>Принято решений о признании жалобы</t>
  </si>
  <si>
    <t>Пред- писания в стадии испол- нения</t>
  </si>
  <si>
    <t>обоснованной</t>
  </si>
  <si>
    <t>необоснованной</t>
  </si>
  <si>
    <t>выданных в предыдущем периоде</t>
  </si>
  <si>
    <t>Ст.17 Антимонопольные требования к торгам, запросу котировок цен на товары</t>
  </si>
  <si>
    <t>Ст. 9.21 КоАП Нарушение правил технологического присоединения к электрическим сетям, правил подключения к системам теплоснабжения либо правил подключения к системам водоснабжения и водоотведения</t>
  </si>
  <si>
    <t>Ст. 14.31.2. КоАП Манипулирование ценами на оптовом и (или) розничных рынках электрической энергии (мощности)</t>
  </si>
  <si>
    <t>в т.ч. по картелям</t>
  </si>
  <si>
    <r>
      <t>ст. 19.8 часть 5</t>
    </r>
    <r>
      <rPr>
        <sz val="8"/>
        <color indexed="8"/>
        <rFont val="Times New Roman"/>
        <family val="1"/>
      </rPr>
      <t xml:space="preserve"> - за непредставление или несвоевременное представление сведений (информации), предусмотренных АМЗ, и представление заведомо недостоверных сведений (информации) </t>
    </r>
  </si>
  <si>
    <t>Ст.19.8.2. КоАП Непредставление ходатайств, уведомлений (информации), сведений (информации) в федеральный орган исполнительной власти, уполномоченный на выполнение функций по контролю за осуществлением иностранных инвестиций в РФ</t>
  </si>
  <si>
    <t>об иностранных инвестициях</t>
  </si>
  <si>
    <r>
      <rPr>
        <b/>
        <sz val="14"/>
        <color indexed="8"/>
        <rFont val="Times New Roman"/>
        <family val="1"/>
      </rPr>
      <t>Итого</t>
    </r>
    <r>
      <rPr>
        <b/>
        <sz val="10"/>
        <color indexed="8"/>
        <rFont val="Times New Roman"/>
        <family val="1"/>
      </rPr>
      <t xml:space="preserve"> (без учета ст. 20.25 (часть 1) КоАП)</t>
    </r>
  </si>
  <si>
    <r>
      <t xml:space="preserve">Таблица ввода по органу власти   </t>
    </r>
    <r>
      <rPr>
        <b/>
        <sz val="10"/>
        <color indexed="60"/>
        <rFont val="Arial"/>
        <family val="2"/>
      </rPr>
      <t>(Внимание! Таблица не является расчетной, заполняется ответственным исполнителем вручную)</t>
    </r>
  </si>
  <si>
    <t>часть 2 ст. 14.31.2. КоАП Манипулирование ценами на оптовом и (или) розничных рынках электрической энергии (мощности)</t>
  </si>
  <si>
    <t>Отчет
о применении программы смягчения ответственности 
за нарушение антимонопольного законодательства 
в соответствии с Примечанием 1 к статье 14.32 КоАП
за _________________</t>
  </si>
  <si>
    <t>№ пп</t>
  </si>
  <si>
    <t>Показатель</t>
  </si>
  <si>
    <t>Количество административных дел по статье 14.32 КоАП, возбужденных по фактам нарушения статей 11 и 16 Федерального закона «О защите конкуренции», в рамках которых были представлены заявления об освобождении от административной ответственности, в том числе:</t>
  </si>
  <si>
    <t xml:space="preserve">    за нарушение статьи 11</t>
  </si>
  <si>
    <t xml:space="preserve">    за нарушение статьи 16</t>
  </si>
  <si>
    <t xml:space="preserve">Количество лиц, подавших в антимонопольный орган заявление об освобождении от административной ответственности, в том числе: </t>
  </si>
  <si>
    <t xml:space="preserve">Количество лиц, получивших освобождение от административной ответственности, в том числе: </t>
  </si>
  <si>
    <r>
      <t xml:space="preserve">ст.11 -  установление или поддержание цен (тарифов), скидок, </t>
    </r>
    <r>
      <rPr>
        <i/>
        <sz val="10"/>
        <color indexed="8"/>
        <rFont val="Times New Roman"/>
        <family val="1"/>
      </rPr>
      <t>надбавок (доплат) и (или) наценок</t>
    </r>
  </si>
  <si>
    <r>
      <t xml:space="preserve">из общего количества: по нарушениям </t>
    </r>
    <r>
      <rPr>
        <b/>
        <sz val="10"/>
        <rFont val="Arial"/>
        <family val="2"/>
      </rPr>
      <t>АМЗ</t>
    </r>
    <r>
      <rPr>
        <b/>
        <sz val="9"/>
        <rFont val="Arial"/>
        <family val="2"/>
      </rPr>
      <t xml:space="preserve"> со стороны органов власти (должностных лиц)</t>
    </r>
  </si>
  <si>
    <t>Таблица 2 к форма № 9</t>
  </si>
  <si>
    <r>
      <t xml:space="preserve">Ст.11 Запрет на ограничивающие конкуренцию соглашения </t>
    </r>
    <r>
      <rPr>
        <b/>
        <sz val="8"/>
        <color indexed="8"/>
        <rFont val="Arial"/>
        <family val="2"/>
      </rPr>
      <t>хоз. субъектов</t>
    </r>
  </si>
  <si>
    <t>устра- нено до воз- бужде- ния дела (выполнено предупреждений)</t>
  </si>
  <si>
    <r>
      <t xml:space="preserve">Устра- нено нару- шений в резуль- тате прове- рок до воз- бужде- ния дела </t>
    </r>
    <r>
      <rPr>
        <sz val="8"/>
        <rFont val="Times New Roman"/>
        <family val="1"/>
      </rPr>
      <t xml:space="preserve">(выполнено предупреждений) </t>
    </r>
  </si>
  <si>
    <t>Таблица 2 к форме № 1</t>
  </si>
  <si>
    <t>Действующие акты</t>
  </si>
  <si>
    <t>Рассмотрено актов</t>
  </si>
  <si>
    <t>Выявлено актов, нарушающих АМЗ</t>
  </si>
  <si>
    <t>Количество актов, в которых учтены замечания антимонополь- ного органа без судебного вмешательства</t>
  </si>
  <si>
    <t>Подано исков в суд о признании недействующи- ми либо недействитель- ными полностью или частично актов, нарушающих АМЗ</t>
  </si>
  <si>
    <t>Суд удовлетворил иск антимонополь- ного органа</t>
  </si>
  <si>
    <t>Суд не удовлетворил иск антимонополь- ного органа</t>
  </si>
  <si>
    <t>Иск находится в стадии судебного разбиратель- ства</t>
  </si>
  <si>
    <t>Федеральных органов исполнительной власти</t>
  </si>
  <si>
    <t>по предоставлению государственной или муниципальной преференции</t>
  </si>
  <si>
    <t>иные акты</t>
  </si>
  <si>
    <t>Органов законодательной власти субъектов РФ</t>
  </si>
  <si>
    <t>Органов исполнительной власти субъектов РФ</t>
  </si>
  <si>
    <t>Органов местного самоуправления</t>
  </si>
  <si>
    <t>Иных наделенных функциями или правами органов власти органы или организации, а также государственных внебюджетных фондов, банка России</t>
  </si>
  <si>
    <t>в том числе по предоставлению государственной или муниципальной преференции</t>
  </si>
  <si>
    <t>Таблица 3 к форме № 1 (часть 2)</t>
  </si>
  <si>
    <t>Часть 2</t>
  </si>
  <si>
    <t>Заявитель</t>
  </si>
  <si>
    <t>Вид преференции</t>
  </si>
  <si>
    <t>Федеральные органы исполнительной власти (всего)</t>
  </si>
  <si>
    <t>Федеральные органы исполнительной власти</t>
  </si>
  <si>
    <t>Передача имущества (денежных средств)</t>
  </si>
  <si>
    <t>Передача имущества -  прочее (не денежных средств)</t>
  </si>
  <si>
    <t>Передача иных объектов гражданских прав</t>
  </si>
  <si>
    <t>Передача прав доступа к информации в приоритетном порядке</t>
  </si>
  <si>
    <t>территориальные органы федеральных органов 
исполнительной власти (всего)</t>
  </si>
  <si>
    <t>территориальные органы федеральных органов исполнительной власти</t>
  </si>
  <si>
    <t>органы законодательной власти субъекта РФ (всего)</t>
  </si>
  <si>
    <t>органы законодательной власти субъекта РФ</t>
  </si>
  <si>
    <t>органы исполнительной власти субъекта РФ (всего)</t>
  </si>
  <si>
    <t>органы исполнительной власти субъекта РФ</t>
  </si>
  <si>
    <t>органы местного самоуправления (всего)</t>
  </si>
  <si>
    <t>органы местного самоуправления</t>
  </si>
  <si>
    <t>иные органы власти (всего)</t>
  </si>
  <si>
    <t>иные органы власти</t>
  </si>
  <si>
    <t>на рынке финансовых 
услуг</t>
  </si>
  <si>
    <t>об иностранных 
инвестициях</t>
  </si>
  <si>
    <t>Количество дел (протоколов), 
направленных в арбитражный суд 
в отчетном периоде</t>
  </si>
  <si>
    <t>Количество постановлений о 
дисквалификации, вынесенных 
арбитражным судом по делам,</t>
  </si>
  <si>
    <t>Вынесено арбитражным судом постановлений о 
наложении штрафа по делам,</t>
  </si>
  <si>
    <t>Вынесено арбитражным судом решений о прекращении по делам,</t>
  </si>
  <si>
    <t>Количество дел из числа направленных в арбитражный суд в отчетном периоде,
находящихся в стадии судебного рассмотрения</t>
  </si>
  <si>
    <t>часть 2 ст.14.31 КоАП Злоупотребление доминирующим положением</t>
  </si>
  <si>
    <t>Форма № 10</t>
  </si>
  <si>
    <t>по проверке</t>
  </si>
  <si>
    <t>Результаты проверок</t>
  </si>
  <si>
    <t xml:space="preserve">Привлечено к административной 
ответственности </t>
  </si>
  <si>
    <t>Предмет проверки</t>
  </si>
  <si>
    <t>Всего прове-дено прове-рок по соблюдению законода-тельства 1=2+3 1=4+5+6+7</t>
  </si>
  <si>
    <t>плано-
вые</t>
  </si>
  <si>
    <t>внепла-
новые</t>
  </si>
  <si>
    <t>федераль-
ных органов 
исполни-
тельной 
власти</t>
  </si>
  <si>
    <t>органов 
исполни-
тельной 
власти 
субъекта 
РФ</t>
  </si>
  <si>
    <t>органов 
местного 
самоуправ-
ления</t>
  </si>
  <si>
    <t xml:space="preserve"> НКО </t>
  </si>
  <si>
    <t>возбуждено 
дел по 
результатам 
проверок, 
проведенных</t>
  </si>
  <si>
    <t>выдано предписаний по итогам рассмотрения дел, возбужденных по результатам проверок, проведенных</t>
  </si>
  <si>
    <t>исполнено предписаний, выданных  по итогам рассмотрения дел, возбужденных по результатам проверок, проведенных</t>
  </si>
  <si>
    <t>возбуждено дел об администра-
тивных правонару-
шениях по итогам 
проверок, проведенных</t>
  </si>
  <si>
    <t>должностных 
лиц</t>
  </si>
  <si>
    <t>юридических 
лиц</t>
  </si>
  <si>
    <t>в преды-
дущих 
перио-
дах</t>
  </si>
  <si>
    <t>в отчет-
ном 
периоде</t>
  </si>
  <si>
    <t>по итогам 
проверок, 
проведен-
ных 
в преды-
дущих 
периодах</t>
  </si>
  <si>
    <t>по итогам 
проверок, 
проведен-
ных в 
отчетном 
периоде</t>
  </si>
  <si>
    <t>18</t>
  </si>
  <si>
    <t>19</t>
  </si>
  <si>
    <t>Всего по соблюдению АМЗ</t>
  </si>
  <si>
    <t>№ 135-ФЗ в том числе:</t>
  </si>
  <si>
    <t>статья 15</t>
  </si>
  <si>
    <t>статья 16</t>
  </si>
  <si>
    <t>статья 17</t>
  </si>
  <si>
    <t>статья 17.1</t>
  </si>
  <si>
    <t>статья 18</t>
  </si>
  <si>
    <t>статьи 19-21</t>
  </si>
  <si>
    <t>№ 381-ФЗ</t>
  </si>
  <si>
    <t>Форма № 14</t>
  </si>
  <si>
    <t xml:space="preserve">Виды нарушений 
антимонопольного 
законодательства </t>
  </si>
  <si>
    <t>ст.9  Права и обязанности хозяйствующих субъектов в связи с заключением и исполнением договора поставки продтоваров</t>
  </si>
  <si>
    <t>ст.13 Нарушение антимонопольных правил осуществления торговой деятельности и поставки продтоваров</t>
  </si>
  <si>
    <t>ст.14  Запрет на ограничение приобретения, аренды хозсубъектами, осуществляющими розничную торговлю продтоварами посредством организации торговой сети, дополнительной площади торговых объектов</t>
  </si>
  <si>
    <t>ст.15 Нарушение антимонопольных требований органами власти в области регулирования торговой деятельности</t>
  </si>
  <si>
    <t xml:space="preserve">Форма № 14а </t>
  </si>
  <si>
    <t>(соответствует 
гр.9 формы № 14)</t>
  </si>
  <si>
    <t xml:space="preserve">Форма № 8 </t>
  </si>
  <si>
    <t>ТАБЛИЦА СБОРА ДАННЫХ В РАЗРЕЗЕ ГОСКОНТРОЛЯ В СФЕРЕ РЕКЛАМЫ</t>
  </si>
  <si>
    <t>Результаты рассмотрения</t>
  </si>
  <si>
    <t>Принято решение о</t>
  </si>
  <si>
    <t>Исполено предписаний</t>
  </si>
  <si>
    <t>Госконтроль в сфере рекламы</t>
  </si>
  <si>
    <t>Рассмо- трено заявле-ний
1=2+3</t>
  </si>
  <si>
    <t>Отказа-но в возбуж-дении дел</t>
  </si>
  <si>
    <t>Возбуж  дено дел</t>
  </si>
  <si>
    <t>Возбуж- дено дел по инициативе УФАС/ ФАС</t>
  </si>
  <si>
    <t>Всего возбуж- денных дел
5=3+4
5=6+7</t>
  </si>
  <si>
    <t>Прекра щении произ- водства по делу</t>
  </si>
  <si>
    <t>призна-нии нарушения</t>
  </si>
  <si>
    <t>Выдано предписа-ний</t>
  </si>
  <si>
    <t>Подано заявлений в суд</t>
  </si>
  <si>
    <t>выданных в предыду-щие периоды</t>
  </si>
  <si>
    <t>Обжаловано решений в суде</t>
  </si>
  <si>
    <t xml:space="preserve"> Отменено решений</t>
  </si>
  <si>
    <t>Удовлет-
ворено заявлений судом</t>
  </si>
  <si>
    <t>По признакам нарушений</t>
  </si>
  <si>
    <t>О противоречии ненормативного акта</t>
  </si>
  <si>
    <t>О противоречии нормативного акта</t>
  </si>
  <si>
    <t>об анулировании разрешения на установку рекламной конструкции</t>
  </si>
  <si>
    <t>о расторжении договора на распространение рекламы на федеральных каналах</t>
  </si>
  <si>
    <t>О признании недействительным разрешения на установку рекламной конструкции</t>
  </si>
  <si>
    <t>ТАБЛИЦА СБОРА ДАННЫХ В РАЗРЕЗЕ ЗАКОНА</t>
  </si>
  <si>
    <t>Выявленные нарушения законодательства РФ 
о рекламе</t>
  </si>
  <si>
    <t>не установлено 
нарушений</t>
  </si>
  <si>
    <t>возбуждено дел 
по факту</t>
  </si>
  <si>
    <t>Всего
3=1+2</t>
  </si>
  <si>
    <t>ст.5 - ч.2 недобросовестная реклама</t>
  </si>
  <si>
    <t>ст.5 - ч.3 недостоверная реклама</t>
  </si>
  <si>
    <t>ст.5 - ч.4 агрессивная реклама</t>
  </si>
  <si>
    <t>ст.5 - ч.5 в рекламе не допускается</t>
  </si>
  <si>
    <t>ст.5 - ч.6 оскорбительная реклама</t>
  </si>
  <si>
    <t>ст.5 - ч.7 отсутствие сущ. инф. в рекламе</t>
  </si>
  <si>
    <t>ст.5 - ч.7.1 стоимостные показатели в рекламе</t>
  </si>
  <si>
    <t>ст.5 - ч.8 не соответ. правилам и регламентам</t>
  </si>
  <si>
    <t>ст.5 - ч.9 скрытая реклама</t>
  </si>
  <si>
    <t>ст.5 - ч.10 реклама в учебниках и тетрадях</t>
  </si>
  <si>
    <t>ст.5 - ч.11 о соблюдении зак-ва РФ</t>
  </si>
  <si>
    <t>ст.6 защита н/летних в рекламе</t>
  </si>
  <si>
    <t>ст.7 запрещенные к рекламе товары</t>
  </si>
  <si>
    <t>ст.8 дистанционные продажи в рекламе</t>
  </si>
  <si>
    <t>ст.9 реклама о стимулирующей рекламе</t>
  </si>
  <si>
    <t>ст.12 сроки хранения рекламы</t>
  </si>
  <si>
    <t>ст.14 - ч.1 сообщ. о транс-и рекламы в телепрогр.</t>
  </si>
  <si>
    <t>ст.14 - ч.2+ч.12 бегущ. строка, звук рекламы в телепрогр.</t>
  </si>
  <si>
    <t>ст.14 - ч.3+ч.10   объем рекламы в телепрогр.</t>
  </si>
  <si>
    <t>ст.14 - ч.3.1+ч.3.3 расторжение договоров</t>
  </si>
  <si>
    <t>ст.14 - ч.4+ч.5 религиозные и 15-ти мин. Телепередачи</t>
  </si>
  <si>
    <t>ст.14 - ч.6+ч.13 телепер. о выборах и деят. орг.гос.вл.</t>
  </si>
  <si>
    <t>ч.7 детские и образовательные телепередачи</t>
  </si>
  <si>
    <t>ст.14 - ч.8+ч.9 телетрансляции спорт. Соревнований</t>
  </si>
  <si>
    <t>ст.14 - ч.14 реклама в дни траура, объявленные в РФ</t>
  </si>
  <si>
    <t>ст.15 - ч.1 сообщ. о трансляции рекламы в радиопрогр.</t>
  </si>
  <si>
    <t>ст.15 -ч.2+ч.9 объем рекламы в радиопрогр.</t>
  </si>
  <si>
    <t>ст.15 - ч.3+ч.4 религиозные и 15-ти мин. Радиопередачи</t>
  </si>
  <si>
    <t>ст.15 - ч.5+ч.12 радиопередачи о выборах и деят. орг.гос.вл.</t>
  </si>
  <si>
    <t>ст.15 - ч.6 детские и образовательные радиопередачи</t>
  </si>
  <si>
    <t>ст.15 - ч.7+ч.8 радиотрансляции спорт. Соревнований</t>
  </si>
  <si>
    <t>ст.15 - ч.11 звук рекламы в радиопрогр.</t>
  </si>
  <si>
    <t>ст.15 - ч.13 реклама в дни траура, объявленные в РФ</t>
  </si>
  <si>
    <t>ст.16 реклама в периодич. печатных изданиях</t>
  </si>
  <si>
    <t>ст.17 реклама при кино-видеообслуживании</t>
  </si>
  <si>
    <t>ст.18 - ч.1-4 реклама по сетям электросв.</t>
  </si>
  <si>
    <t>ст.19 - ч.18 п.5+п.6 анулирование разрешения</t>
  </si>
  <si>
    <t>ст.20 - ч.2 передвижные рекл. конструкции на тр. ср-вах</t>
  </si>
  <si>
    <t>ст.20 - ч.3 размещение рекламы на тр. ср-вах</t>
  </si>
  <si>
    <t>ст.20 - ч.5 реклама и безопасность движения</t>
  </si>
  <si>
    <t>ст.20 - ч.6 звуковая реклама с использованием тр. ср-в</t>
  </si>
  <si>
    <t>ст.21 - ч.1 реклама алк. Продукции</t>
  </si>
  <si>
    <t>ст.21 - ч.2 размещение рекламы алк. Продукции</t>
  </si>
  <si>
    <t>ст.21 - ч.3 предупр. о вреде потребления алк. продукции</t>
  </si>
  <si>
    <t>ст.21 - ч.4 рекл. акции с раздачей алк. Продукции</t>
  </si>
  <si>
    <t>ст.22 - ч.1 реклама пива</t>
  </si>
  <si>
    <t>ст.22 - ч.2 размещение рекламы пива</t>
  </si>
  <si>
    <t>ст.22 - ч.3 предупреждение о вреде потребления пива</t>
  </si>
  <si>
    <t>ст.22 - ч.4 рекламные акции с раздачей пива</t>
  </si>
  <si>
    <t>ст.23 - ч.1 реклама табачных изделий</t>
  </si>
  <si>
    <t>ст.23 - ч.2 размещение рекламы табачных изделий</t>
  </si>
  <si>
    <t>ст.23 - ч.3 предупреждение о вреде курения</t>
  </si>
  <si>
    <t>ст.23 - ч.4 рекл. акции с раздачей табачных изделий</t>
  </si>
  <si>
    <t>ст.24 - ч.1-4+ч.6 реклама л.с., мед. техн. и услуг</t>
  </si>
  <si>
    <t>ст.24 - ч.7+ч.11 предупр. в рекламе л.с., мед. техн. и услуг</t>
  </si>
  <si>
    <t>ст.24 - ч.8+ч.9 размещение рекламы л.с., мед. техн. и услуг</t>
  </si>
  <si>
    <t>ст.24- ч.10 рекламные акции с раздачей л.с.</t>
  </si>
  <si>
    <t>ст.25 - ч.2 реклама детского питания</t>
  </si>
  <si>
    <t>ст.26 реклама оружия</t>
  </si>
  <si>
    <t>ст.27 реклама рисковых игр, пари</t>
  </si>
  <si>
    <t>ст.28 - ч.1-2 реклама фин. услуг общ. Требован.</t>
  </si>
  <si>
    <t>ст.28 - ч.3 о предоставлении кредита</t>
  </si>
  <si>
    <t>ст.28 - ч.4-5 об осущ. управл. Активами</t>
  </si>
  <si>
    <t>ст.28 - ч.6-12 о привлеч. ден. ср-в в строительство</t>
  </si>
  <si>
    <t>ст.29 реклама ц.б.</t>
  </si>
  <si>
    <t>ст.30 реклама ренты</t>
  </si>
  <si>
    <t>ст.30.1 реклама медиаторов</t>
  </si>
  <si>
    <r>
      <t xml:space="preserve">Итого </t>
    </r>
    <r>
      <rPr>
        <b/>
        <sz val="10"/>
        <color indexed="60"/>
        <rFont val="Times New Roman"/>
        <family val="1"/>
      </rPr>
      <t>(соответствует итоговой строке части 1 таблицы 3 к форме № 1)</t>
    </r>
  </si>
  <si>
    <t>Устра- нено нару- шений в резуль- тате прове- рок до воз- бужде- ния дела (выполнено предупреждений)</t>
  </si>
  <si>
    <t>Форма № 1 (продолжение)</t>
  </si>
  <si>
    <t>Таблица 4 к форме № 1</t>
  </si>
  <si>
    <t>Таблица № 4 (часть 1)</t>
  </si>
  <si>
    <t xml:space="preserve">Нарушение статьи </t>
  </si>
  <si>
    <t>Выдано предписаний в отчетном периоде</t>
  </si>
  <si>
    <t>выданных в предыдущие периоды</t>
  </si>
  <si>
    <t>Предписания, выданные в отчетном периоде, в стадии исполнения</t>
  </si>
  <si>
    <t>Предписания, выданные в отчетном периоде, не исполнены</t>
  </si>
  <si>
    <t>Предписания, выданные в отчетном периоде, обжалованы в суд</t>
  </si>
  <si>
    <t>кол-во</t>
  </si>
  <si>
    <t>сумма (тыс.
руб.)</t>
  </si>
  <si>
    <t>Всего, в том числе:</t>
  </si>
  <si>
    <t>по статье 14</t>
  </si>
  <si>
    <t>по другим статьям</t>
  </si>
  <si>
    <t>Таблица № 4 (часть 2)</t>
  </si>
  <si>
    <t>Из обшего количества: 
в отношении субъектов естественной монополии, включенных в Реестр естественных монополий</t>
  </si>
  <si>
    <t>Форма № 4 (продолжение)</t>
  </si>
  <si>
    <t>Норма 
антимонопольного 
законодательства</t>
  </si>
  <si>
    <t xml:space="preserve">Выдано предупреждений 
в отчетном периоде </t>
  </si>
  <si>
    <t>Устранено нарушение до выдачи предупреждения</t>
  </si>
  <si>
    <t>Выполнено 
предупреждений</t>
  </si>
  <si>
    <t>Предупреждения 
в стадии 
выполнения</t>
  </si>
  <si>
    <t>Не выполнено предупреждений в установленный срок</t>
  </si>
  <si>
    <t>Возбуждено дел 
после невыполнения 
предупреждения</t>
  </si>
  <si>
    <t>обжаловано 
в суд 
предупреждений 
в отчетном 
периоде</t>
  </si>
  <si>
    <t>отменено 
судом 
предупреждений</t>
  </si>
  <si>
    <r>
      <t xml:space="preserve">всего
</t>
    </r>
    <r>
      <rPr>
        <sz val="10"/>
        <rFont val="Times New Roman"/>
        <family val="1"/>
      </rPr>
      <t>гр.1=гр.5+гр.6+гр.7</t>
    </r>
  </si>
  <si>
    <t>выданных в 
предыдущем 
периоде</t>
  </si>
  <si>
    <t>выданных в 
отчетном 
периоде</t>
  </si>
  <si>
    <t>Решения (предпи-сания), обжало-ванные в суд</t>
  </si>
  <si>
    <t>Решения (предпи-сания), признанные судом законными</t>
  </si>
  <si>
    <t>Информационные технологии, 
IT-услуги</t>
  </si>
  <si>
    <t>ст. 5 - ч.10.1 классификация рекл. информ. продукции</t>
  </si>
  <si>
    <t>ст. 5 - ч.10.2 реклама инф. продукции, запрещенной для детей</t>
  </si>
  <si>
    <t>ст.10 - ч.4-6 социальная реклама</t>
  </si>
  <si>
    <t>ст.19 - ч.3 реклама на знаках дорожного движения</t>
  </si>
  <si>
    <t>ст.21 - ч. 2.1 реклама алк. прод. с содерж. этил. спирта более 5%</t>
  </si>
  <si>
    <t>ст.21 - ч.5 стимулир. меропр. с условием приобрет. алк. прод.</t>
  </si>
  <si>
    <t>Отозвано 
заявителем 
жалоб 
в отчетном 
периоде</t>
  </si>
  <si>
    <t>Форма № 4</t>
  </si>
  <si>
    <t>Таблица сбора данных в разрезе субъектов рынка</t>
  </si>
  <si>
    <t>Ст.10 Запрет на злоупотребление хоз.  субъектом 
доминирующим положением (всего)</t>
  </si>
  <si>
    <t>со стороны субъектов естественной монополии</t>
  </si>
  <si>
    <t>со стороны прочих субъектов</t>
  </si>
  <si>
    <t>Ст.11 Запрет на ограничивающие конкуренцию 
соглашения хоз. субъектов (всего)</t>
  </si>
  <si>
    <t>Ст.11.1 Запрет на ограничивающие конкуренцию согласованные действия хоз. субъектов (всего)</t>
  </si>
  <si>
    <t>Ст.11.1 Запрет на ограничивающие конкуренцию согласованные действия хоз. субъектов</t>
  </si>
  <si>
    <t>Ст.14 Запрет на недобросовестную 
конкуренцию (всего)</t>
  </si>
  <si>
    <t xml:space="preserve">Ст.14 Запрет на недобросовестную 
конкуренцию </t>
  </si>
  <si>
    <t>Ст.16 Запрет на ограничивающие конкуренцию 
соглашения и согласованные действия 
органов власти (всего)</t>
  </si>
  <si>
    <t>Ст.16 Запрет на ограничивающие конкуренцию соглашения и согласованные действия органов власти</t>
  </si>
  <si>
    <t>Ст.17 Антимонопольные требования к торгам, запросу котировок цен на товары (всего)</t>
  </si>
  <si>
    <t>Ст.25 Обязанность представления информации в антимонопольный орган (всего)</t>
  </si>
  <si>
    <t>Ст.25 Обязанность представления информации в антимонопольный орган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</si>
  <si>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антимонополный орган уведомлений об осуществлении сделок, иных действий, подлежащих государственному контролю (всего)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</si>
  <si>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
 приносящую им доход (всего)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</si>
  <si>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
 приносящую им доход</t>
  </si>
  <si>
    <t>в том числе со стороны субъектов естественной монополии</t>
  </si>
  <si>
    <t>ст.19.5 часть 2.7</t>
  </si>
  <si>
    <r>
      <t xml:space="preserve">Таблица ввода по частям 1 и 2 статьи 14.31 КоАП   </t>
    </r>
    <r>
      <rPr>
        <b/>
        <sz val="10"/>
        <color indexed="60"/>
        <rFont val="Arial"/>
        <family val="2"/>
      </rPr>
      <t>(Внимание! Таблица не является расчетной, заполняется ответственным исполнителем вручную)</t>
    </r>
  </si>
  <si>
    <t>из общего количествава по статье 14.31:</t>
  </si>
  <si>
    <t xml:space="preserve">   часть 1</t>
  </si>
  <si>
    <t xml:space="preserve">   часть 2</t>
  </si>
  <si>
    <r>
      <t xml:space="preserve">Таблица ввода по применению статьи 19.8.1 КоАП в части нарушений установленных стандартов раскрытия информации    </t>
    </r>
    <r>
      <rPr>
        <b/>
        <sz val="10"/>
        <color indexed="60"/>
        <rFont val="Arial"/>
        <family val="2"/>
      </rPr>
      <t>(Внимание! Таблица не является расчетной, заполняется ответственным исполнителем вручную)</t>
    </r>
  </si>
  <si>
    <t>из общего количества по статье 19.8.1 КоАП:</t>
  </si>
  <si>
    <t>за нарушение установленных стандартов раскрытия информации о регулируемой деятельности субъектов ЕМ и (или) организаций коммунального комплекса</t>
  </si>
  <si>
    <t>части 2.1, 2.2, 2.3, 2.6, 2.7 ст.19.5 КоАП  Невыполнение в срок законного предписания (постановления, представления) органа (долж. лица), осуществляющего государственный надзор (контроль)</t>
  </si>
  <si>
    <t>Форма № 2</t>
  </si>
  <si>
    <t>ТАБЛИЦА СБОРА ДАННЫХ В РАЗРЕЗЕ ЗАКОНА, РЫНКА И СУБЪЕКТА РЫНКА</t>
  </si>
  <si>
    <t>Вид рынка</t>
  </si>
  <si>
    <t>(соответствует 
гр.9 формы № 1 и формы № 4)</t>
  </si>
  <si>
    <t>со стороны остальных субъектов</t>
  </si>
  <si>
    <r>
      <t xml:space="preserve">Ст.11 Запрет на ограничивающие конкуренцию соглашения </t>
    </r>
    <r>
      <rPr>
        <b/>
        <sz val="9"/>
        <color indexed="8"/>
        <rFont val="Times New Roman"/>
        <family val="1"/>
      </rPr>
      <t>хоз. субъектов (всего)</t>
    </r>
  </si>
  <si>
    <r>
      <t xml:space="preserve">Ст.11 Запрет на ограничивающие конкуренцию соглашения </t>
    </r>
    <r>
      <rPr>
        <b/>
        <sz val="9"/>
        <color indexed="8"/>
        <rFont val="Times New Roman"/>
        <family val="1"/>
      </rPr>
      <t>хоз. субъектов</t>
    </r>
  </si>
  <si>
    <t>Ст.11.1 Запрет на ограничивающие конкуренцию согласованные действия хоз. Субъектов</t>
  </si>
  <si>
    <t>Ст.14 Запрет на недобросовестную конкуренцию (всего)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</si>
  <si>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 (всего)</t>
  </si>
  <si>
    <t>на товарных 
рынках</t>
  </si>
  <si>
    <t>ст.16 Запрет на ограничивающие конкуренцию соглашения и 
согласованные действия органов власти (всего)</t>
  </si>
  <si>
    <t>ст.16 Запрет на ограничивающие конкуренцию соглашения и 
согласованные действия органов власти</t>
  </si>
  <si>
    <t xml:space="preserve"> Ст.17.1 Особенности порядка заключения договоров в отношении 
государственного и муниципального имущества (всего)</t>
  </si>
  <si>
    <t xml:space="preserve"> Ст.17.1 Особенности порядка заключения договоров в отношении государственного и муниципального имущества</t>
  </si>
  <si>
    <t>Ст.18 Особенности заключения договоров с финансовыми организациями (всего)</t>
  </si>
  <si>
    <t xml:space="preserve"> Ст.19-21 Нарушение порядка предоставления государственной 
или муниципальной преференции (всего)</t>
  </si>
  <si>
    <t xml:space="preserve"> Ст.19-21 Нарушение порядка предоставления государственной или муниципальной преференции</t>
  </si>
  <si>
    <t>Ст.25 Обязанность представления информации 
в антимонопольный орган (всего)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</si>
  <si>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 (всего)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</si>
  <si>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</t>
  </si>
  <si>
    <t xml:space="preserve"> Ст.38 Принудительное разделение или выделение коммерческих организаций, 
а также некоммерческих организаций, осуществляющих деятельность, 
приносящую им доход (всего)</t>
  </si>
  <si>
    <t xml:space="preserve"> 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</si>
  <si>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из общего количества: со стороны субъектов естественной монополии</t>
  </si>
  <si>
    <t>ТАБЛИЦА СБОРА ДАННЫХ В РАЗРЕЗЕ ЗАКОНА И СУБЪЕКТА РЫНКА</t>
  </si>
  <si>
    <t>(соответствует 
гр.9 формы № 1)</t>
  </si>
  <si>
    <t>Ст.17 Антимонопольные требования к торгам</t>
  </si>
  <si>
    <t>Форма № 3</t>
  </si>
  <si>
    <t>Принято исков судом в отчетном периоде</t>
  </si>
  <si>
    <t>Суд удовлетворил иски</t>
  </si>
  <si>
    <t>Суд отказал в исках</t>
  </si>
  <si>
    <t>Иск находится в 
стадии судебного 
рассмотрения</t>
  </si>
  <si>
    <t>принятые в предыдущем периоде</t>
  </si>
  <si>
    <t>принятых в предыдущем периоде</t>
  </si>
  <si>
    <t>Форма № 5</t>
  </si>
  <si>
    <t>Рассмотрено ходатайств и уведомлений</t>
  </si>
  <si>
    <t>Отказано в согласии</t>
  </si>
  <si>
    <t>Удовлетворено (принято к сведению)</t>
  </si>
  <si>
    <t>в том числе</t>
  </si>
  <si>
    <t>Тип сделки</t>
  </si>
  <si>
    <t>Вид обращения</t>
  </si>
  <si>
    <t>в т.ч. с иностранным 
инвестором</t>
  </si>
  <si>
    <t>Из общего количества рассмотренных ходатайств: ходатайства, по которым были продлены сроки рассмотрения</t>
  </si>
  <si>
    <t>с выдачей 
предписания</t>
  </si>
  <si>
    <t>после выполнения определен-
ных условий</t>
  </si>
  <si>
    <t>из них: с иностранным 
инвестором</t>
  </si>
  <si>
    <t>Ст.27,31 Закона "О Защите конкуренции"</t>
  </si>
  <si>
    <t>Слияние коммерческих организаций (за исключением финансовых организаций)</t>
  </si>
  <si>
    <t>Ходатайство</t>
  </si>
  <si>
    <t>Уведомление</t>
  </si>
  <si>
    <t>Присоединение одной или нескольких коммерческих организаций (за исключением финансовых организаций) к иной коммерческой организации (за исключением финансовой организации)</t>
  </si>
  <si>
    <t>Слияние финансовых организаций или присоединение одной или нескольких финансовых организаций к другой финансовой организации</t>
  </si>
  <si>
    <t>Создание коммерческой организации с участием акций и активов другой коммерческой организации (за исключением финансовой организации)</t>
  </si>
  <si>
    <t>Создание коммерческой организации с участием акций и активов финансовой организации</t>
  </si>
  <si>
    <t>Присоединение финансовой организации к коммерческой организации (за исключением финансовой организации)</t>
  </si>
  <si>
    <t>Присоединение коммерческой организации (за исключением финансовой организации) к финансовой организации</t>
  </si>
  <si>
    <t>Всего по Ст.27,31 Закона "О Защите конкуренции"</t>
  </si>
  <si>
    <t>Всего по ст.27,31 Закона "О Защите конкуренции"</t>
  </si>
  <si>
    <t>Ст.28,31 Закона "О защите конкуренции"</t>
  </si>
  <si>
    <t>Приобретение права  распоряжаться более чем 25% голосующих акций АО</t>
  </si>
  <si>
    <t>Приобретение права распоряжаться более чем 1/3 долей в уставном капитале ООО</t>
  </si>
  <si>
    <t>Приобретение долей в уставном капитале ООО лицом, распоряжающимся не менее чем 1/3 долей и не более чем 50% долей в уставном капитале этого общества</t>
  </si>
  <si>
    <t>Приобретение голосующих акций АО лицом, распоряжающимся не менее чем 25% и не более чем 50% голосующих акций АО</t>
  </si>
  <si>
    <t>Приобретение долей в уставном капитале ООО лицом, распоряжающимся не менее чем 50% долей и не более чем 2/3 долей в уставном капитале этого общества</t>
  </si>
  <si>
    <t>Приобретение голосующих акций АО лицом, распоряжающимся не менее чем  50%  и не более чем 75% голосующих акций АО</t>
  </si>
  <si>
    <t>Получение в собственность, пользование или во владение хоз.субъектом основных производственных средств и (или) нематериальных активов другого хоз.субъекта (за исключением финансовой организации)</t>
  </si>
  <si>
    <t>Приобретение прав, позволяющих определять условия осуществления хоз.субъектом предпринимательской деятельности  или осуществлять функции его исполнительного органа</t>
  </si>
  <si>
    <t>Приобретение более 50% голосующих акций юридического лица, учрежденного за пределами территории РФ, либо иных прав, позволяющих определять условия осуществления таким юр.лицом предпринимательской деятельности или осуществлять функции его исполнительного органа</t>
  </si>
  <si>
    <t>Всего по Ст.28,31 Закона "О защите конкуренции"</t>
  </si>
  <si>
    <t>Всего по ст.28,31 Закона "О защите конкуренции"</t>
  </si>
  <si>
    <t>Ст.29,31 Закона "О защите конкуренции"</t>
  </si>
  <si>
    <t>Приобретение активов финансовой организации (за исключением денежных средств) в результате одной или нескольких сделок</t>
  </si>
  <si>
    <t>Приобретение прав, позволяющих определять условия осуществления предпринимательской деятельности финансовой организацией или осуществлять функции ее исполнительного органа, в результате одной или нескольких сделок</t>
  </si>
  <si>
    <t>Всего по Ст.29,31 Закона "О защите конкуренции"</t>
  </si>
  <si>
    <t>Всего по ст.29,31 Закона "О защите конкуренции"</t>
  </si>
  <si>
    <t>Ст.30 Закона "О защите конкуренции"</t>
  </si>
  <si>
    <t xml:space="preserve">Создание коммерческой организации в результате слияния коммерческих организаций (за исключением финансовых организаций) </t>
  </si>
  <si>
    <t xml:space="preserve">Присоединение к коммерческой организации одной или нескольких коммерческих организаций (за исключением финансовых организаций) </t>
  </si>
  <si>
    <t>Создание финансовой организации в результате слияния финансовых организаций</t>
  </si>
  <si>
    <t>Присоединение к финансовой организации одной или нескольких финансовых организаций</t>
  </si>
  <si>
    <t>Осуществление сделок, иных указанных в статье 28 действий лицами, приобретающими акции (доли), права и (или) имущество (за исключением финансовой организации)</t>
  </si>
  <si>
    <t>Присоединение к коммерческой организации (за исключением финансовой организации) финансовой организации</t>
  </si>
  <si>
    <t>Осуществление сделок, иных указанных в статье 29 действий лицами, приобретающими акции (доли), права и (или) активы финансовой организации</t>
  </si>
  <si>
    <t>Всего по Ст.30 Закона "О защите конкуренции"</t>
  </si>
  <si>
    <t>Всего по ст.30 Закона "О защите конкуренции"</t>
  </si>
  <si>
    <t>Ст.7 Закона "О естествен. монополиях"</t>
  </si>
  <si>
    <t>Приобретение права собственности на основ. средства или права пользования основ. средствами, не предназначенными для производва (реализации) товаров, в отношении которых применяется регулирование</t>
  </si>
  <si>
    <t>Инвестиции субъекта естеств. монополии в производство (реализацию) товаров, в отношении которых не применяется регулирование</t>
  </si>
  <si>
    <t>Продажа, сдача в аренду, иная сделка, если ХС приобретает право собственности (владения и т.д.)  частью осн. производственных средств субъекта естественной монополии, предназначенных для производства (реализации) товаров</t>
  </si>
  <si>
    <t xml:space="preserve">Приобретение акций (долей) в уставном (складочном) капитале субъекта естественной монополии, иные сделки по приобретению более10% количества голосов  </t>
  </si>
  <si>
    <t>Приобретение субъектом естественной монополии, акций (доли) в  капитале другого хозяйствующего субъекта</t>
  </si>
  <si>
    <t>Всего по Ст.7 Закона "О естествен. монополиях"</t>
  </si>
  <si>
    <t>Всего по ст.7 Закона "О естествен. монополиях"</t>
  </si>
  <si>
    <t>по статье 11.1</t>
  </si>
  <si>
    <t>Решения (предпи-сания), полностью отмененные судом</t>
  </si>
  <si>
    <t>Выдано предписаний 
гр.5=гр.7+гр.8+гр.9</t>
  </si>
  <si>
    <t>Рассмотрено жалоб в отчетном периоде
гр.1=гр.2+гр.3+гр.4</t>
  </si>
  <si>
    <t>Электроснабжение</t>
  </si>
  <si>
    <t>Теплоснабжение</t>
  </si>
  <si>
    <t>Водоснабжение и водоотведение</t>
  </si>
  <si>
    <t>Агропромышленный комплекс</t>
  </si>
  <si>
    <t>Лесное хозяйство</t>
  </si>
  <si>
    <t>Таблица 1 к форме № 5</t>
  </si>
  <si>
    <r>
      <t>Приобретатели</t>
    </r>
    <r>
      <rPr>
        <sz val="12"/>
        <rFont val="Times New Roman"/>
        <family val="1"/>
      </rPr>
      <t xml:space="preserve"> акций (долей), 
имущества, имущественных прав 
(отрасли, сферы деятельности - строки 1-28, физические лица - строка 29, 
иностранные инвесторы - строка 30) </t>
    </r>
  </si>
  <si>
    <t>Количество согласован-ных ходатайств
всего</t>
  </si>
  <si>
    <t xml:space="preserve">Количество согласованных ходатайств во внутриотраслевом и межотраслевом разрезе  </t>
  </si>
  <si>
    <r>
      <t xml:space="preserve">Номера отраслей, к которым по основному виду деятельности принадлежат хозяйствующие субъекты, акции (доли), 
имущество, имущественные права которых приобретаются </t>
    </r>
    <r>
      <rPr>
        <b/>
        <sz val="12"/>
        <rFont val="Times New Roman"/>
        <family val="1"/>
      </rPr>
      <t xml:space="preserve">(продавцы) </t>
    </r>
  </si>
  <si>
    <t>Информационные технологии, IT-услуги</t>
  </si>
  <si>
    <t>Прочие сферы материального производства</t>
  </si>
  <si>
    <t>Банки</t>
  </si>
  <si>
    <t>Страховые организации</t>
  </si>
  <si>
    <t>Лизинговые организации</t>
  </si>
  <si>
    <t>Прочие финансовые организации</t>
  </si>
  <si>
    <t>Управляющая, инвестиционная, посредническая, в т.ч. торговая, консультационная, маркетинговая  деятельность в  финансовой сфере</t>
  </si>
  <si>
    <t>физические лица - приобретатели</t>
  </si>
  <si>
    <t>иностранные инвесторы</t>
  </si>
  <si>
    <t xml:space="preserve">     Примечание</t>
  </si>
  <si>
    <t>ст.25 - ч.1, 1.1 реклама БАД</t>
  </si>
  <si>
    <t>ст. 19 иные нарушения</t>
  </si>
  <si>
    <t>Преступления, признаки которых были выявленны антимонопольным органом (статья УК РФ)</t>
  </si>
  <si>
    <t>Направлено заявлений*
в отчетном периоде 
1=3+6+8</t>
  </si>
  <si>
    <t>Возбуждено 
уголовных дел по заявлениям
в отчетном периоде</t>
  </si>
  <si>
    <t>Отказано 
в возбуждении 
уголовных дел 
в отчетном периоде</t>
  </si>
  <si>
    <t>Количество заявлений, по которым не принято процессуальных решений о 
возбуждении либо об отказе в возбуждении  уголовных дел в отчетном периоде</t>
  </si>
  <si>
    <t>Обжаловано 
отказов в возбуждении 
уголовных дел 
в отчетном периоде</t>
  </si>
  <si>
    <t xml:space="preserve">всего </t>
  </si>
  <si>
    <t>из них:</t>
  </si>
  <si>
    <t>всего</t>
  </si>
  <si>
    <t>по заявлениям, направленным в отчетном  периоде</t>
  </si>
  <si>
    <t>после обжалования отказов в возбуждении уголовных дел</t>
  </si>
  <si>
    <t>по заявлениям, направленным в отчетном периоде</t>
  </si>
  <si>
    <t>статья 178 УК РФ, 
в том числе:</t>
  </si>
  <si>
    <t xml:space="preserve">  - картель</t>
  </si>
  <si>
    <t xml:space="preserve">  - неоднократное злоупотребление доминирующим положением</t>
  </si>
  <si>
    <t>иные статьи УК РФ</t>
  </si>
  <si>
    <t>*  под заявлением понимается заявление о преступлении, направленное антимонопольным органом в правоохранительные органы в порядке статьи 144 УПК РФ</t>
  </si>
  <si>
    <t>Проверочные соотношения: 
гр. 3 = гр. 5 + гр. 7 + гр. 9 + гр. 11;
гр. 2 ≤ гр. 4 + гр. 6 + гр. 8 + гр. 10;
гр. 10 ≤ гр. 2.</t>
  </si>
  <si>
    <t>Таблица сбора для строки "из общего количества: 
по нарушениям АМЗ со стороны органов власти (должностных лиц)"</t>
  </si>
  <si>
    <t>Таблица сбора для части 1 и части 2 статьи 14.31 КоАП</t>
  </si>
  <si>
    <t>Таблица сбора для строки "из общего количества: за нарушение установленных стандартов раскрытия информации"</t>
  </si>
  <si>
    <r>
      <t>ст. 19.8 часть 7</t>
    </r>
    <r>
      <rPr>
        <sz val="8"/>
        <color indexed="8"/>
        <rFont val="Times New Roman"/>
        <family val="1"/>
      </rPr>
      <t xml:space="preserve"> - за непредставление или несвоевременное представление сведений (информации), необходимых для расчета размера административного штрафа, либо представление заведомо недостоверных сведений (информации), необходимых для расчета размера административного штрафа</t>
    </r>
  </si>
  <si>
    <r>
      <t>ст. 19.8 часть 8</t>
    </r>
    <r>
      <rPr>
        <sz val="8"/>
        <color indexed="8"/>
        <rFont val="Times New Roman"/>
        <family val="1"/>
      </rPr>
      <t xml:space="preserve"> - за представление заведомо недостоверных сведений (информации), необходимых для расчета размера административного штрафа, если об этом стало известно после наложения такого административного штрафа</t>
    </r>
  </si>
  <si>
    <t>20</t>
  </si>
  <si>
    <t>21</t>
  </si>
  <si>
    <t>Прекращено
дел</t>
  </si>
  <si>
    <t>в т.ч. в связи с мало-
значительностью право-
наруше-
ния</t>
  </si>
  <si>
    <t>Выдан-
ных в 
предыду-
щем
году 
(годах)</t>
  </si>
  <si>
    <t>Обжаловано в суд или вышестоящему должностному лицу постановлений</t>
  </si>
  <si>
    <t>выдан-
ных в 
предыду-
щем
году (годах)</t>
  </si>
  <si>
    <t>выдан-
ных в 
отчет-
ном
периоде</t>
  </si>
  <si>
    <t>выдан-
ных в 
предыду-
щем
году 
(годах)</t>
  </si>
  <si>
    <t xml:space="preserve">Отменено 
постановлений 
полностью </t>
  </si>
  <si>
    <t>Отменено 
постановлений 
в связи с малозначительностью 
правонарушения</t>
  </si>
  <si>
    <t>Сумма штрафа, подлежа-
щего к взысканию с учетом судебного решения, 
тыс. руб.</t>
  </si>
  <si>
    <r>
      <t xml:space="preserve">Проверочные соотношения:
1) гр. 1 = гр. 3 + гр. 5;
2) гр. 4 </t>
    </r>
    <r>
      <rPr>
        <b/>
        <sz val="11"/>
        <color indexed="60"/>
        <rFont val="Calibri"/>
        <family val="2"/>
      </rPr>
      <t>≤ гр. 3;</t>
    </r>
    <r>
      <rPr>
        <b/>
        <sz val="11"/>
        <color indexed="60"/>
        <rFont val="Times New Roman"/>
        <family val="1"/>
      </rPr>
      <t xml:space="preserve">
3) гр. 5 = гр. 8 + гр. 9 + гр. 10;
4) гр. 19 + гр. 20 + гр. 21 = гр. 4 + гр. 5 – гр. 14;
5) графа 14 ≤ графа 10;
6) значения показателей в Таблице ввода по органу власти не могут быть меньше значений соответствующих показателей по статье 14.9 КоАП  (значения граф (1-21) по строке «из общего количества: по нарушениям АМЗ со стороны органов власти (должностных лиц)» ≥ значения граф (1-21) по статье 14.9 КоАП);
7) значения граф (1-21) по строке «из общего количества: по нарушениям АМЗ со стороны органов власти (должностных лиц)» ≤ (значения граф (1-21) по строке «Итого на товарных рынках» + по строке «Итого на рынке финансовых услуг»).</t>
    </r>
  </si>
  <si>
    <t xml:space="preserve">Итого </t>
  </si>
  <si>
    <r>
      <rPr>
        <b/>
        <sz val="10"/>
        <color indexed="60"/>
        <rFont val="Arial"/>
        <family val="2"/>
      </rPr>
      <t>Проверочное соотношение:</t>
    </r>
    <r>
      <rPr>
        <sz val="10"/>
        <color indexed="60"/>
        <rFont val="Arial"/>
        <family val="2"/>
      </rPr>
      <t xml:space="preserve">
по статьям 10, 11, 11.1, 14, 17, 34, 38 сумма строк по субъектам рынка (субъекты естественной монополии и прочие субъекты) в таблице № 1 "Таблица сбора данных в разрезе субъектов рынка" должна равняться сумме строк по видам деятельности по соответствующим статьям в таблице № 2 "Таблица сбора данных в разрезе видов деятельности".</t>
    </r>
  </si>
  <si>
    <r>
      <rPr>
        <b/>
        <sz val="10"/>
        <color indexed="60"/>
        <rFont val="Arial Cyr"/>
        <family val="0"/>
      </rPr>
      <t>Проверочное соотношение:</t>
    </r>
    <r>
      <rPr>
        <sz val="10"/>
        <color indexed="60"/>
        <rFont val="Arial Cyr"/>
        <family val="0"/>
      </rPr>
      <t xml:space="preserve">
общее количество сделок, указанных в таблице 1 к форме № 5, должно соответствовать общему количеству согласованных сделок, указанных в отчете по форме № 5 в графе 6 (удовлетворено ходатайств). </t>
    </r>
  </si>
  <si>
    <r>
      <t xml:space="preserve">Календарь: </t>
    </r>
    <r>
      <rPr>
        <u val="single"/>
        <sz val="10"/>
        <color indexed="8"/>
        <rFont val="Arial"/>
        <family val="2"/>
      </rPr>
      <t>1 полугодие 2014</t>
    </r>
  </si>
  <si>
    <r>
      <t>География: Владимирское У</t>
    </r>
    <r>
      <rPr>
        <u val="single"/>
        <sz val="10"/>
        <color indexed="8"/>
        <rFont val="Arial"/>
        <family val="2"/>
      </rPr>
      <t>ФАС России</t>
    </r>
  </si>
  <si>
    <t>Отчет о проведении проверок органов власти и некоммерческих организаций 
за _____1 полугодие 2014 ______</t>
  </si>
  <si>
    <r>
      <t>География: Владимирское УФ</t>
    </r>
    <r>
      <rPr>
        <u val="single"/>
        <sz val="10"/>
        <color indexed="8"/>
        <rFont val="Arial"/>
        <family val="2"/>
      </rPr>
      <t>АС России</t>
    </r>
  </si>
  <si>
    <t>Календарь: 1 полугодие 2014</t>
  </si>
  <si>
    <t>Сведения о рассмотрении ходатайств и уведомлений  по осуществлению государственного контроля за экономической концентрацией в соответствии с требованиями Федерального закона "О защите конкуренции" и Федерального закона "О естественных монополиях" 
за _____1 полугодие 2014______</t>
  </si>
  <si>
    <r>
      <t xml:space="preserve">Календарь: </t>
    </r>
    <r>
      <rPr>
        <u val="single"/>
        <sz val="12"/>
        <color indexed="8"/>
        <rFont val="Times New Roman"/>
        <family val="1"/>
      </rPr>
      <t>1 полугодие 2014</t>
    </r>
  </si>
  <si>
    <t>Внутриотраслевой и межотраслевой разрез согласованных ходатайств
за ___________ 1 полугодие 2014</t>
  </si>
  <si>
    <r>
      <t>География: Владимирскоое У</t>
    </r>
    <r>
      <rPr>
        <u val="single"/>
        <sz val="12"/>
        <color indexed="8"/>
        <rFont val="Times New Roman"/>
        <family val="1"/>
      </rPr>
      <t>ФАС России</t>
    </r>
  </si>
  <si>
    <t>Отчёт о результатах рассмотрения судом исков (заявлений) антимонопольного органа
за _____1 полугодие 2014_____</t>
  </si>
  <si>
    <r>
      <t>География: Владимирскео У</t>
    </r>
    <r>
      <rPr>
        <u val="single"/>
        <sz val="10"/>
        <color indexed="8"/>
        <rFont val="Arial"/>
        <family val="2"/>
      </rPr>
      <t>ФАС России</t>
    </r>
  </si>
  <si>
    <t>Отчет о перечислении в федеральный бюджет дохода, полученного в результате нарушения антимонопольного законодательства 
за _____1 полугодие 2014______</t>
  </si>
  <si>
    <t>Отчёт о рассмотрении заявлений о даче согласия на предоставление государственной или муниципальной преференции (часть 1)
за _____1 полугодие 2014______</t>
  </si>
  <si>
    <t>Отчёт о рассмотрении заявлений о даче согласия на предоставление государственной или муниципальной преференции (часть 2)
за _____1 полугодие 2014______</t>
  </si>
  <si>
    <t>Отчет о выявленных в результате контроля нормативных правовых актов или ненормативных актов, несоответствующих антимонопольному законодательству (Таблица № 2)
за _____1 полугодие 2014______</t>
  </si>
  <si>
    <r>
      <t xml:space="preserve">Календарь: </t>
    </r>
    <r>
      <rPr>
        <u val="single"/>
        <sz val="10"/>
        <color indexed="8"/>
        <rFont val="Arial"/>
        <family val="2"/>
      </rPr>
      <t>1 поугодие 2014</t>
    </r>
  </si>
  <si>
    <t>Отчет о  работе по выявлению нарушений законодательства о рекламе 
за _____1 полугодие 2014______</t>
  </si>
  <si>
    <t>Отчет о работе по выявлению нарушений антимонопольного законодательства 
за _____1 полугодие 2014______</t>
  </si>
  <si>
    <r>
      <t xml:space="preserve">География: </t>
    </r>
    <r>
      <rPr>
        <u val="single"/>
        <sz val="10"/>
        <color indexed="8"/>
        <rFont val="Arial"/>
        <family val="2"/>
      </rPr>
      <t>Владимирское УФАС России</t>
    </r>
  </si>
  <si>
    <t>Отчет о работе по выявлению нарушений антимонопольного законодательства хозяйствующими субъектами на рынках в отдельных сферах деятельности
за _____1 полугодие 2014______</t>
  </si>
  <si>
    <t>Календарь:1 полугодие 2014</t>
  </si>
  <si>
    <t>Отчёт о прохождении решений антимонопольных органов через судебные инстанции в случае их обжалования
за _____1 полугодие 2014______</t>
  </si>
  <si>
    <r>
      <t xml:space="preserve">Календарь: </t>
    </r>
    <r>
      <rPr>
        <u val="single"/>
        <sz val="10"/>
        <rFont val="Arial"/>
        <family val="2"/>
      </rPr>
      <t>1 полугодие 2014</t>
    </r>
  </si>
  <si>
    <r>
      <t>География: Владимирское У</t>
    </r>
    <r>
      <rPr>
        <u val="single"/>
        <sz val="10"/>
        <rFont val="Arial"/>
        <family val="2"/>
      </rPr>
      <t>ФАС России</t>
    </r>
  </si>
  <si>
    <t>Отчет о работе по выявлению нарушений  антимонопольного законодательства в рамках соблюдения требований 
Федерального закона  "Об основах государственного регулирования торговой деятельности в Российской Федерации"
за _____1 полугодие 2014______</t>
  </si>
  <si>
    <r>
      <t xml:space="preserve">Календарь: </t>
    </r>
    <r>
      <rPr>
        <u val="single"/>
        <sz val="10"/>
        <color indexed="8"/>
        <rFont val="Times New Roman"/>
        <family val="1"/>
      </rPr>
      <t>1 полугодие 2014</t>
    </r>
  </si>
  <si>
    <r>
      <t>География: Владимирское У</t>
    </r>
    <r>
      <rPr>
        <u val="single"/>
        <sz val="10"/>
        <color indexed="8"/>
        <rFont val="Times New Roman"/>
        <family val="1"/>
      </rPr>
      <t>ФАС России</t>
    </r>
  </si>
  <si>
    <t>Отчёт о прохождении решений антимонопольных органов через судебные инстанции в случае их обжалования 
по фактам нарушения Закона о торговле 
за _____1 полугодие 2014______</t>
  </si>
  <si>
    <t>Отчет о результатах взаимодействия с правоохранительными органами 
за _____________1 полугодие 2014</t>
  </si>
  <si>
    <t>Отчет о  применении административного наказания в виде дисквалификации в отношении должностных лиц
 за нарушение антимонопольного законодательства по делам, переданным антимонопольным органом в арбитражный суд
за _____1 полугодие 2014______</t>
  </si>
  <si>
    <t>Отчет о  применении мер административной ответственности за нарушение антимонопольного законодательства, 
законодательства о рекламе, законодательства о размещении заказов, законодательства об иностранных инвестициях, Закона о торговле 
за _____1 полугодие 2014______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</si>
</sst>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10419]General"/>
    <numFmt numFmtId="165" formatCode="0.0"/>
    <numFmt numFmtId="166" formatCode="[$-1010409]General"/>
    <numFmt numFmtId="167" formatCode="[$-1010409]0.0"/>
    <numFmt numFmtId="168" formatCode="[$-1010419]#,##0.0;\-#,##0.0"/>
  </numFmts>
  <fonts count="11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 CYR"/>
      <family val="0"/>
    </font>
    <font>
      <u val="single"/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8"/>
      <name val="Times New Roman"/>
      <family val="1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0"/>
      <color indexed="6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9"/>
      <color indexed="8"/>
      <name val="Times New Roman"/>
      <family val="1"/>
    </font>
    <font>
      <b/>
      <sz val="10"/>
      <name val="Times New Roman CYR"/>
      <family val="1"/>
    </font>
    <font>
      <b/>
      <i/>
      <sz val="12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60"/>
      <name val="Arial Cyr"/>
      <family val="0"/>
    </font>
    <font>
      <b/>
      <sz val="12"/>
      <color indexed="60"/>
      <name val="Arial"/>
      <family val="2"/>
    </font>
    <font>
      <b/>
      <sz val="8"/>
      <color indexed="27"/>
      <name val="Arial"/>
      <family val="2"/>
    </font>
    <font>
      <b/>
      <sz val="11"/>
      <name val="Arial"/>
      <family val="2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Arial"/>
      <family val="2"/>
    </font>
    <font>
      <sz val="9"/>
      <name val="Times New Roman CYR"/>
      <family val="1"/>
    </font>
    <font>
      <b/>
      <sz val="11"/>
      <color indexed="60"/>
      <name val="Times New Roman"/>
      <family val="1"/>
    </font>
    <font>
      <b/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C00000"/>
      <name val="Times New Roman"/>
      <family val="1"/>
    </font>
    <font>
      <b/>
      <sz val="10"/>
      <color rgb="FFC00000"/>
      <name val="Arial Cyr"/>
      <family val="0"/>
    </font>
    <font>
      <sz val="10"/>
      <color rgb="FFC00000"/>
      <name val="Arial"/>
      <family val="2"/>
    </font>
    <font>
      <sz val="10"/>
      <color rgb="FFC00000"/>
      <name val="Arial Cyr"/>
      <family val="0"/>
    </font>
    <font>
      <b/>
      <sz val="11"/>
      <color rgb="FFC00000"/>
      <name val="Times New Roman"/>
      <family val="1"/>
    </font>
    <font>
      <b/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medium">
        <color indexed="8"/>
      </top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>
        <color indexed="8"/>
      </left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/>
      <right style="thin">
        <color indexed="8"/>
      </right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</borders>
  <cellStyleXfs count="71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8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863"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3" fillId="0" borderId="11" xfId="0" applyFont="1" applyFill="1" applyBorder="1" applyAlignment="1">
      <alignment vertical="top" wrapText="1"/>
    </xf>
    <xf numFmtId="166" fontId="15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top" wrapText="1"/>
    </xf>
    <xf numFmtId="166" fontId="15" fillId="0" borderId="10" xfId="0" applyNumberFormat="1" applyFont="1" applyFill="1" applyBorder="1" applyAlignment="1">
      <alignment horizontal="right" vertical="top" wrapText="1"/>
    </xf>
    <xf numFmtId="0" fontId="15" fillId="0" borderId="19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6" fontId="15" fillId="34" borderId="10" xfId="0" applyNumberFormat="1" applyFont="1" applyFill="1" applyBorder="1" applyAlignment="1">
      <alignment horizontal="right" vertical="top" wrapText="1"/>
    </xf>
    <xf numFmtId="164" fontId="5" fillId="34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1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23" fillId="6" borderId="18" xfId="0" applyFont="1" applyFill="1" applyBorder="1" applyAlignment="1">
      <alignment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top" wrapText="1"/>
    </xf>
    <xf numFmtId="0" fontId="12" fillId="6" borderId="13" xfId="0" applyFont="1" applyFill="1" applyBorder="1" applyAlignment="1">
      <alignment horizontal="center" vertical="top" wrapText="1"/>
    </xf>
    <xf numFmtId="0" fontId="12" fillId="6" borderId="19" xfId="0" applyFont="1" applyFill="1" applyBorder="1" applyAlignment="1">
      <alignment horizontal="center" vertical="top" wrapText="1"/>
    </xf>
    <xf numFmtId="0" fontId="12" fillId="6" borderId="23" xfId="0" applyFont="1" applyFill="1" applyBorder="1" applyAlignment="1">
      <alignment horizontal="center" vertical="top" wrapText="1"/>
    </xf>
    <xf numFmtId="0" fontId="12" fillId="6" borderId="24" xfId="0" applyFont="1" applyFill="1" applyBorder="1" applyAlignment="1">
      <alignment horizontal="center" vertical="top" wrapText="1"/>
    </xf>
    <xf numFmtId="0" fontId="12" fillId="6" borderId="10" xfId="0" applyFont="1" applyFill="1" applyBorder="1" applyAlignment="1">
      <alignment horizontal="center" vertical="top" wrapText="1"/>
    </xf>
    <xf numFmtId="0" fontId="12" fillId="6" borderId="25" xfId="0" applyFont="1" applyFill="1" applyBorder="1" applyAlignment="1">
      <alignment horizontal="center" vertical="top" wrapText="1"/>
    </xf>
    <xf numFmtId="0" fontId="12" fillId="6" borderId="11" xfId="0" applyFont="1" applyFill="1" applyBorder="1" applyAlignment="1">
      <alignment horizontal="center" vertical="top" wrapText="1"/>
    </xf>
    <xf numFmtId="0" fontId="12" fillId="6" borderId="26" xfId="0" applyFont="1" applyFill="1" applyBorder="1" applyAlignment="1">
      <alignment horizontal="center" vertical="top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wrapText="1"/>
    </xf>
    <xf numFmtId="0" fontId="6" fillId="6" borderId="16" xfId="0" applyFont="1" applyFill="1" applyBorder="1" applyAlignment="1">
      <alignment vertical="center" wrapText="1"/>
    </xf>
    <xf numFmtId="164" fontId="5" fillId="6" borderId="10" xfId="0" applyNumberFormat="1" applyFont="1" applyFill="1" applyBorder="1" applyAlignment="1">
      <alignment horizontal="right" vertical="center" wrapText="1"/>
    </xf>
    <xf numFmtId="164" fontId="5" fillId="6" borderId="13" xfId="0" applyNumberFormat="1" applyFont="1" applyFill="1" applyBorder="1" applyAlignment="1">
      <alignment horizontal="right" vertical="center" wrapText="1"/>
    </xf>
    <xf numFmtId="0" fontId="4" fillId="6" borderId="16" xfId="0" applyFont="1" applyFill="1" applyBorder="1" applyAlignment="1">
      <alignment horizontal="center" vertical="center" wrapText="1"/>
    </xf>
    <xf numFmtId="164" fontId="6" fillId="6" borderId="10" xfId="0" applyNumberFormat="1" applyFont="1" applyFill="1" applyBorder="1" applyAlignment="1">
      <alignment horizontal="right" vertical="center" wrapText="1"/>
    </xf>
    <xf numFmtId="0" fontId="0" fillId="6" borderId="18" xfId="0" applyFill="1" applyBorder="1" applyAlignment="1">
      <alignment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top" wrapText="1"/>
    </xf>
    <xf numFmtId="0" fontId="5" fillId="6" borderId="17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wrapText="1"/>
    </xf>
    <xf numFmtId="0" fontId="8" fillId="6" borderId="11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wrapText="1"/>
    </xf>
    <xf numFmtId="0" fontId="0" fillId="6" borderId="17" xfId="0" applyFill="1" applyBorder="1" applyAlignment="1">
      <alignment wrapText="1"/>
    </xf>
    <xf numFmtId="0" fontId="5" fillId="6" borderId="18" xfId="0" applyFont="1" applyFill="1" applyBorder="1" applyAlignment="1">
      <alignment horizontal="center" wrapText="1"/>
    </xf>
    <xf numFmtId="164" fontId="6" fillId="6" borderId="11" xfId="0" applyNumberFormat="1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top" wrapText="1"/>
    </xf>
    <xf numFmtId="0" fontId="12" fillId="6" borderId="22" xfId="0" applyFont="1" applyFill="1" applyBorder="1" applyAlignment="1">
      <alignment horizontal="center" vertical="top" wrapText="1"/>
    </xf>
    <xf numFmtId="0" fontId="14" fillId="6" borderId="11" xfId="0" applyFont="1" applyFill="1" applyBorder="1" applyAlignment="1">
      <alignment vertical="top" wrapText="1"/>
    </xf>
    <xf numFmtId="0" fontId="14" fillId="6" borderId="22" xfId="0" applyFont="1" applyFill="1" applyBorder="1" applyAlignment="1">
      <alignment vertical="center" wrapText="1"/>
    </xf>
    <xf numFmtId="166" fontId="25" fillId="6" borderId="20" xfId="0" applyNumberFormat="1" applyFont="1" applyFill="1" applyBorder="1" applyAlignment="1">
      <alignment horizontal="right" vertical="center" wrapText="1"/>
    </xf>
    <xf numFmtId="0" fontId="14" fillId="6" borderId="16" xfId="0" applyFont="1" applyFill="1" applyBorder="1" applyAlignment="1">
      <alignment vertical="top" wrapText="1"/>
    </xf>
    <xf numFmtId="0" fontId="0" fillId="6" borderId="0" xfId="0" applyFill="1" applyAlignment="1">
      <alignment wrapText="1"/>
    </xf>
    <xf numFmtId="0" fontId="14" fillId="6" borderId="10" xfId="0" applyFont="1" applyFill="1" applyBorder="1" applyAlignment="1">
      <alignment vertical="top" wrapText="1"/>
    </xf>
    <xf numFmtId="0" fontId="14" fillId="6" borderId="22" xfId="0" applyFont="1" applyFill="1" applyBorder="1" applyAlignment="1">
      <alignment vertical="top" wrapText="1"/>
    </xf>
    <xf numFmtId="166" fontId="14" fillId="6" borderId="10" xfId="0" applyNumberFormat="1" applyFont="1" applyFill="1" applyBorder="1" applyAlignment="1">
      <alignment horizontal="right" vertical="top" wrapText="1"/>
    </xf>
    <xf numFmtId="0" fontId="14" fillId="6" borderId="27" xfId="0" applyFont="1" applyFill="1" applyBorder="1" applyAlignment="1">
      <alignment vertical="top" wrapText="1"/>
    </xf>
    <xf numFmtId="0" fontId="14" fillId="6" borderId="26" xfId="0" applyFont="1" applyFill="1" applyBorder="1" applyAlignment="1">
      <alignment vertical="top" wrapText="1"/>
    </xf>
    <xf numFmtId="0" fontId="5" fillId="6" borderId="19" xfId="0" applyFont="1" applyFill="1" applyBorder="1" applyAlignment="1">
      <alignment horizontal="center" vertical="top" wrapText="1"/>
    </xf>
    <xf numFmtId="164" fontId="6" fillId="6" borderId="10" xfId="0" applyNumberFormat="1" applyFont="1" applyFill="1" applyBorder="1" applyAlignment="1" applyProtection="1">
      <alignment horizontal="left" vertical="center" wrapText="1"/>
      <protection/>
    </xf>
    <xf numFmtId="164" fontId="5" fillId="0" borderId="14" xfId="0" applyNumberFormat="1" applyFont="1" applyFill="1" applyBorder="1" applyAlignment="1">
      <alignment horizontal="right" vertical="center" wrapText="1"/>
    </xf>
    <xf numFmtId="164" fontId="5" fillId="0" borderId="20" xfId="0" applyNumberFormat="1" applyFont="1" applyFill="1" applyBorder="1" applyAlignment="1">
      <alignment horizontal="right" vertical="center" wrapText="1"/>
    </xf>
    <xf numFmtId="164" fontId="5" fillId="0" borderId="11" xfId="0" applyNumberFormat="1" applyFont="1" applyFill="1" applyBorder="1" applyAlignment="1">
      <alignment horizontal="right" vertical="center" wrapText="1"/>
    </xf>
    <xf numFmtId="164" fontId="5" fillId="6" borderId="14" xfId="0" applyNumberFormat="1" applyFont="1" applyFill="1" applyBorder="1" applyAlignment="1">
      <alignment horizontal="right" vertical="center" wrapText="1"/>
    </xf>
    <xf numFmtId="164" fontId="5" fillId="6" borderId="11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center" vertical="center" wrapText="1"/>
    </xf>
    <xf numFmtId="0" fontId="32" fillId="0" borderId="0" xfId="60">
      <alignment/>
      <protection/>
    </xf>
    <xf numFmtId="0" fontId="32" fillId="0" borderId="11" xfId="60" applyBorder="1">
      <alignment/>
      <protection/>
    </xf>
    <xf numFmtId="0" fontId="11" fillId="0" borderId="0" xfId="0" applyFont="1" applyAlignment="1">
      <alignment wrapText="1"/>
    </xf>
    <xf numFmtId="0" fontId="34" fillId="0" borderId="0" xfId="60" applyFont="1">
      <alignment/>
      <protection/>
    </xf>
    <xf numFmtId="0" fontId="35" fillId="0" borderId="11" xfId="60" applyFont="1" applyBorder="1">
      <alignment/>
      <protection/>
    </xf>
    <xf numFmtId="4" fontId="31" fillId="0" borderId="11" xfId="59" applyNumberFormat="1" applyFont="1" applyFill="1" applyBorder="1" applyAlignment="1">
      <alignment horizontal="center" vertical="center" wrapText="1"/>
      <protection/>
    </xf>
    <xf numFmtId="166" fontId="15" fillId="33" borderId="20" xfId="0" applyNumberFormat="1" applyFont="1" applyFill="1" applyBorder="1" applyAlignment="1">
      <alignment horizontal="right" vertical="top" wrapText="1"/>
    </xf>
    <xf numFmtId="166" fontId="15" fillId="34" borderId="20" xfId="0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 wrapText="1"/>
    </xf>
    <xf numFmtId="0" fontId="22" fillId="6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31" fillId="6" borderId="11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wrapText="1"/>
    </xf>
    <xf numFmtId="0" fontId="38" fillId="6" borderId="11" xfId="0" applyFont="1" applyFill="1" applyBorder="1" applyAlignment="1">
      <alignment wrapText="1"/>
    </xf>
    <xf numFmtId="4" fontId="31" fillId="6" borderId="11" xfId="59" applyNumberFormat="1" applyFont="1" applyFill="1" applyBorder="1" applyAlignment="1">
      <alignment horizontal="center" vertical="center" wrapText="1"/>
      <protection/>
    </xf>
    <xf numFmtId="4" fontId="31" fillId="6" borderId="11" xfId="59" applyNumberFormat="1" applyFont="1" applyFill="1" applyBorder="1" applyAlignment="1">
      <alignment horizontal="left" vertical="center" wrapText="1"/>
      <protection/>
    </xf>
    <xf numFmtId="0" fontId="100" fillId="0" borderId="0" xfId="60" applyFont="1">
      <alignment/>
      <protection/>
    </xf>
    <xf numFmtId="4" fontId="11" fillId="6" borderId="11" xfId="59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vertical="center" wrapText="1"/>
      <protection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6" borderId="17" xfId="0" applyFont="1" applyFill="1" applyBorder="1" applyAlignment="1">
      <alignment horizontal="center" vertical="center" wrapText="1"/>
    </xf>
    <xf numFmtId="0" fontId="33" fillId="6" borderId="11" xfId="60" applyFont="1" applyFill="1" applyBorder="1">
      <alignment/>
      <protection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44" fillId="0" borderId="0" xfId="0" applyFont="1" applyFill="1" applyBorder="1" applyAlignment="1">
      <alignment vertical="top" wrapText="1"/>
    </xf>
    <xf numFmtId="0" fontId="45" fillId="6" borderId="13" xfId="0" applyFont="1" applyFill="1" applyBorder="1" applyAlignment="1">
      <alignment horizontal="center" vertical="top" wrapText="1"/>
    </xf>
    <xf numFmtId="0" fontId="7" fillId="0" borderId="23" xfId="0" applyFont="1" applyBorder="1" applyAlignment="1">
      <alignment wrapText="1"/>
    </xf>
    <xf numFmtId="0" fontId="0" fillId="0" borderId="0" xfId="53">
      <alignment wrapText="1"/>
      <protection/>
    </xf>
    <xf numFmtId="0" fontId="3" fillId="0" borderId="0" xfId="53" applyFont="1" applyFill="1" applyBorder="1" applyAlignment="1">
      <alignment vertical="top" wrapText="1"/>
      <protection/>
    </xf>
    <xf numFmtId="0" fontId="3" fillId="0" borderId="0" xfId="53" applyFont="1" applyFill="1" applyAlignment="1">
      <alignment vertical="top" wrapText="1"/>
      <protection/>
    </xf>
    <xf numFmtId="0" fontId="5" fillId="6" borderId="11" xfId="53" applyFont="1" applyFill="1" applyBorder="1" applyAlignment="1">
      <alignment horizontal="center" vertical="center" wrapText="1"/>
      <protection/>
    </xf>
    <xf numFmtId="0" fontId="8" fillId="6" borderId="16" xfId="53" applyFont="1" applyFill="1" applyBorder="1" applyAlignment="1">
      <alignment horizontal="center" vertical="center" wrapText="1"/>
      <protection/>
    </xf>
    <xf numFmtId="0" fontId="8" fillId="6" borderId="10" xfId="53" applyFont="1" applyFill="1" applyBorder="1" applyAlignment="1">
      <alignment horizontal="center" vertical="center" wrapText="1"/>
      <protection/>
    </xf>
    <xf numFmtId="0" fontId="0" fillId="6" borderId="11" xfId="53" applyFill="1" applyBorder="1">
      <alignment wrapText="1"/>
      <protection/>
    </xf>
    <xf numFmtId="0" fontId="0" fillId="0" borderId="18" xfId="53" applyFill="1" applyBorder="1">
      <alignment wrapText="1"/>
      <protection/>
    </xf>
    <xf numFmtId="0" fontId="9" fillId="0" borderId="22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 applyProtection="1">
      <alignment horizontal="left" vertical="center" wrapText="1"/>
      <protection/>
    </xf>
    <xf numFmtId="164" fontId="9" fillId="0" borderId="10" xfId="53" applyNumberFormat="1" applyFont="1" applyFill="1" applyBorder="1" applyAlignment="1">
      <alignment horizontal="center" vertical="center" wrapText="1"/>
      <protection/>
    </xf>
    <xf numFmtId="0" fontId="0" fillId="0" borderId="17" xfId="53" applyFill="1" applyBorder="1">
      <alignment wrapText="1"/>
      <protection/>
    </xf>
    <xf numFmtId="0" fontId="8" fillId="0" borderId="26" xfId="53" applyFont="1" applyFill="1" applyBorder="1" applyAlignment="1" applyProtection="1">
      <alignment horizontal="left" vertical="center" wrapText="1"/>
      <protection/>
    </xf>
    <xf numFmtId="164" fontId="8" fillId="0" borderId="10" xfId="53" applyNumberFormat="1" applyFont="1" applyFill="1" applyBorder="1" applyAlignment="1">
      <alignment horizontal="center" vertical="center" wrapText="1"/>
      <protection/>
    </xf>
    <xf numFmtId="0" fontId="0" fillId="0" borderId="24" xfId="53" applyFill="1" applyBorder="1">
      <alignment wrapText="1"/>
      <protection/>
    </xf>
    <xf numFmtId="0" fontId="9" fillId="0" borderId="22" xfId="53" applyFont="1" applyFill="1" applyBorder="1" applyAlignment="1" applyProtection="1">
      <alignment horizontal="left" vertical="center" wrapText="1"/>
      <protection/>
    </xf>
    <xf numFmtId="0" fontId="0" fillId="6" borderId="24" xfId="53" applyFill="1" applyBorder="1">
      <alignment wrapText="1"/>
      <protection/>
    </xf>
    <xf numFmtId="0" fontId="9" fillId="6" borderId="28" xfId="53" applyFont="1" applyFill="1" applyBorder="1" applyAlignment="1" applyProtection="1">
      <alignment horizontal="left" vertical="center" wrapText="1"/>
      <protection/>
    </xf>
    <xf numFmtId="0" fontId="8" fillId="6" borderId="16" xfId="53" applyFont="1" applyFill="1" applyBorder="1" applyAlignment="1" applyProtection="1">
      <alignment horizontal="left" vertical="center" wrapText="1"/>
      <protection/>
    </xf>
    <xf numFmtId="164" fontId="8" fillId="6" borderId="10" xfId="53" applyNumberFormat="1" applyFont="1" applyFill="1" applyBorder="1" applyAlignment="1">
      <alignment horizontal="center" vertical="center" wrapText="1"/>
      <protection/>
    </xf>
    <xf numFmtId="0" fontId="0" fillId="6" borderId="17" xfId="53" applyFill="1" applyBorder="1">
      <alignment wrapText="1"/>
      <protection/>
    </xf>
    <xf numFmtId="0" fontId="8" fillId="6" borderId="28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Alignment="1">
      <alignment horizontal="left" wrapText="1"/>
      <protection/>
    </xf>
    <xf numFmtId="0" fontId="4" fillId="0" borderId="0" xfId="53" applyFont="1" applyFill="1" applyAlignment="1">
      <alignment horizontal="right" wrapText="1"/>
      <protection/>
    </xf>
    <xf numFmtId="0" fontId="0" fillId="6" borderId="18" xfId="53" applyFill="1" applyBorder="1">
      <alignment wrapText="1"/>
      <protection/>
    </xf>
    <xf numFmtId="0" fontId="5" fillId="6" borderId="22" xfId="53" applyFont="1" applyFill="1" applyBorder="1" applyAlignment="1">
      <alignment horizontal="center" wrapText="1"/>
      <protection/>
    </xf>
    <xf numFmtId="0" fontId="5" fillId="6" borderId="20" xfId="53" applyFont="1" applyFill="1" applyBorder="1" applyAlignment="1">
      <alignment horizontal="center" wrapText="1"/>
      <protection/>
    </xf>
    <xf numFmtId="0" fontId="5" fillId="6" borderId="26" xfId="53" applyFont="1" applyFill="1" applyBorder="1" applyAlignment="1">
      <alignment horizontal="center" vertical="top" wrapText="1"/>
      <protection/>
    </xf>
    <xf numFmtId="0" fontId="5" fillId="6" borderId="13" xfId="53" applyFont="1" applyFill="1" applyBorder="1" applyAlignment="1">
      <alignment horizontal="center" vertical="top" wrapText="1"/>
      <protection/>
    </xf>
    <xf numFmtId="0" fontId="5" fillId="6" borderId="10" xfId="53" applyFont="1" applyFill="1" applyBorder="1" applyAlignment="1">
      <alignment horizontal="center" vertical="center" wrapText="1"/>
      <protection/>
    </xf>
    <xf numFmtId="0" fontId="5" fillId="6" borderId="16" xfId="53" applyFont="1" applyFill="1" applyBorder="1" applyAlignment="1">
      <alignment horizontal="center" vertical="center" wrapText="1"/>
      <protection/>
    </xf>
    <xf numFmtId="164" fontId="5" fillId="6" borderId="10" xfId="53" applyNumberFormat="1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 applyProtection="1">
      <alignment vertical="center" wrapText="1"/>
      <protection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6" fillId="0" borderId="10" xfId="53" applyNumberFormat="1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 applyProtection="1">
      <alignment vertical="center" wrapText="1"/>
      <protection/>
    </xf>
    <xf numFmtId="0" fontId="0" fillId="0" borderId="29" xfId="53" applyBorder="1">
      <alignment wrapText="1"/>
      <protection/>
    </xf>
    <xf numFmtId="0" fontId="5" fillId="0" borderId="13" xfId="53" applyFont="1" applyFill="1" applyBorder="1" applyAlignment="1" applyProtection="1">
      <alignment vertical="center" wrapText="1"/>
      <protection/>
    </xf>
    <xf numFmtId="0" fontId="6" fillId="0" borderId="20" xfId="53" applyFont="1" applyFill="1" applyBorder="1" applyAlignment="1" applyProtection="1">
      <alignment vertical="center" wrapText="1"/>
      <protection/>
    </xf>
    <xf numFmtId="164" fontId="6" fillId="6" borderId="10" xfId="53" applyNumberFormat="1" applyFont="1" applyFill="1" applyBorder="1" applyAlignment="1">
      <alignment horizontal="center" vertical="center" wrapText="1"/>
      <protection/>
    </xf>
    <xf numFmtId="0" fontId="101" fillId="0" borderId="0" xfId="0" applyFont="1" applyAlignment="1">
      <alignment wrapText="1"/>
    </xf>
    <xf numFmtId="0" fontId="22" fillId="0" borderId="10" xfId="0" applyFont="1" applyFill="1" applyBorder="1" applyAlignment="1" applyProtection="1">
      <alignment vertical="center" wrapText="1"/>
      <protection/>
    </xf>
    <xf numFmtId="0" fontId="23" fillId="6" borderId="18" xfId="53" applyFont="1" applyFill="1" applyBorder="1">
      <alignment wrapText="1"/>
      <protection/>
    </xf>
    <xf numFmtId="0" fontId="13" fillId="6" borderId="18" xfId="53" applyFont="1" applyFill="1" applyBorder="1" applyAlignment="1">
      <alignment horizontal="center" vertical="center" wrapText="1"/>
      <protection/>
    </xf>
    <xf numFmtId="0" fontId="12" fillId="6" borderId="18" xfId="53" applyFont="1" applyFill="1" applyBorder="1" applyAlignment="1">
      <alignment vertical="center" wrapText="1"/>
      <protection/>
    </xf>
    <xf numFmtId="0" fontId="23" fillId="6" borderId="24" xfId="53" applyFont="1" applyFill="1" applyBorder="1">
      <alignment wrapText="1"/>
      <protection/>
    </xf>
    <xf numFmtId="0" fontId="13" fillId="6" borderId="24" xfId="53" applyFont="1" applyFill="1" applyBorder="1" applyAlignment="1">
      <alignment horizontal="center" vertical="center" wrapText="1"/>
      <protection/>
    </xf>
    <xf numFmtId="0" fontId="12" fillId="6" borderId="24" xfId="53" applyFont="1" applyFill="1" applyBorder="1" applyAlignment="1">
      <alignment vertical="center" wrapText="1"/>
      <protection/>
    </xf>
    <xf numFmtId="0" fontId="12" fillId="6" borderId="18" xfId="53" applyFont="1" applyFill="1" applyBorder="1" applyAlignment="1">
      <alignment horizontal="center" vertical="center" wrapText="1"/>
      <protection/>
    </xf>
    <xf numFmtId="0" fontId="23" fillId="6" borderId="24" xfId="53" applyFont="1" applyFill="1" applyBorder="1" applyAlignment="1">
      <alignment horizontal="center" wrapText="1"/>
      <protection/>
    </xf>
    <xf numFmtId="0" fontId="12" fillId="6" borderId="24" xfId="53" applyFont="1" applyFill="1" applyBorder="1" applyAlignment="1">
      <alignment horizontal="center" wrapText="1"/>
      <protection/>
    </xf>
    <xf numFmtId="0" fontId="23" fillId="6" borderId="17" xfId="53" applyFont="1" applyFill="1" applyBorder="1">
      <alignment wrapText="1"/>
      <protection/>
    </xf>
    <xf numFmtId="0" fontId="12" fillId="6" borderId="17" xfId="53" applyFont="1" applyFill="1" applyBorder="1" applyAlignment="1">
      <alignment horizontal="center" vertical="top" wrapText="1"/>
      <protection/>
    </xf>
    <xf numFmtId="0" fontId="45" fillId="6" borderId="11" xfId="53" applyFont="1" applyFill="1" applyBorder="1" applyAlignment="1">
      <alignment horizontal="center" vertical="center" wrapText="1"/>
      <protection/>
    </xf>
    <xf numFmtId="0" fontId="2" fillId="6" borderId="11" xfId="53" applyFont="1" applyFill="1" applyBorder="1" applyAlignment="1">
      <alignment horizontal="center" vertical="center" wrapText="1"/>
      <protection/>
    </xf>
    <xf numFmtId="0" fontId="15" fillId="6" borderId="11" xfId="53" applyFont="1" applyFill="1" applyBorder="1" applyAlignment="1">
      <alignment horizontal="center" vertical="center" wrapText="1"/>
      <protection/>
    </xf>
    <xf numFmtId="0" fontId="0" fillId="0" borderId="11" xfId="53" applyBorder="1">
      <alignment wrapText="1"/>
      <protection/>
    </xf>
    <xf numFmtId="0" fontId="17" fillId="0" borderId="11" xfId="53" applyFont="1" applyFill="1" applyBorder="1" applyAlignment="1">
      <alignment horizontal="center" vertical="top" wrapText="1"/>
      <protection/>
    </xf>
    <xf numFmtId="0" fontId="14" fillId="0" borderId="11" xfId="53" applyFont="1" applyFill="1" applyBorder="1" applyAlignment="1">
      <alignment horizontal="center" vertical="top" wrapText="1"/>
      <protection/>
    </xf>
    <xf numFmtId="0" fontId="17" fillId="0" borderId="11" xfId="53" applyFont="1" applyFill="1" applyBorder="1" applyAlignment="1">
      <alignment horizontal="left" vertical="top" wrapText="1"/>
      <protection/>
    </xf>
    <xf numFmtId="166" fontId="17" fillId="0" borderId="11" xfId="53" applyNumberFormat="1" applyFont="1" applyFill="1" applyBorder="1" applyAlignment="1">
      <alignment horizontal="right" vertical="top" wrapText="1"/>
      <protection/>
    </xf>
    <xf numFmtId="0" fontId="0" fillId="0" borderId="0" xfId="53" applyAlignment="1">
      <alignment wrapText="1"/>
      <protection/>
    </xf>
    <xf numFmtId="0" fontId="7" fillId="0" borderId="0" xfId="53" applyFont="1" applyAlignment="1">
      <alignment wrapText="1"/>
      <protection/>
    </xf>
    <xf numFmtId="0" fontId="0" fillId="0" borderId="0" xfId="53" applyAlignment="1">
      <alignment horizontal="left" wrapText="1"/>
      <protection/>
    </xf>
    <xf numFmtId="0" fontId="12" fillId="6" borderId="20" xfId="53" applyFont="1" applyFill="1" applyBorder="1" applyAlignment="1">
      <alignment horizontal="center" vertical="center" wrapText="1"/>
      <protection/>
    </xf>
    <xf numFmtId="0" fontId="12" fillId="6" borderId="21" xfId="53" applyFont="1" applyFill="1" applyBorder="1" applyAlignment="1">
      <alignment horizontal="center" vertical="center" wrapText="1"/>
      <protection/>
    </xf>
    <xf numFmtId="0" fontId="12" fillId="6" borderId="18" xfId="53" applyFont="1" applyFill="1" applyBorder="1" applyAlignment="1">
      <alignment vertical="center" wrapText="1"/>
      <protection/>
    </xf>
    <xf numFmtId="0" fontId="12" fillId="6" borderId="22" xfId="53" applyFont="1" applyFill="1" applyBorder="1" applyAlignment="1">
      <alignment horizontal="center" vertical="center" wrapText="1"/>
      <protection/>
    </xf>
    <xf numFmtId="0" fontId="12" fillId="6" borderId="17" xfId="53" applyFont="1" applyFill="1" applyBorder="1" applyAlignment="1">
      <alignment horizontal="center" vertical="top" wrapText="1"/>
      <protection/>
    </xf>
    <xf numFmtId="0" fontId="12" fillId="6" borderId="13" xfId="53" applyFont="1" applyFill="1" applyBorder="1" applyAlignment="1">
      <alignment horizontal="center" vertical="top" wrapText="1"/>
      <protection/>
    </xf>
    <xf numFmtId="0" fontId="12" fillId="6" borderId="19" xfId="53" applyFont="1" applyFill="1" applyBorder="1" applyAlignment="1">
      <alignment horizontal="center" vertical="top" wrapText="1"/>
      <protection/>
    </xf>
    <xf numFmtId="0" fontId="12" fillId="6" borderId="23" xfId="53" applyFont="1" applyFill="1" applyBorder="1" applyAlignment="1">
      <alignment horizontal="center" vertical="top" wrapText="1"/>
      <protection/>
    </xf>
    <xf numFmtId="0" fontId="12" fillId="6" borderId="24" xfId="53" applyFont="1" applyFill="1" applyBorder="1" applyAlignment="1">
      <alignment horizontal="center" vertical="top" wrapText="1"/>
      <protection/>
    </xf>
    <xf numFmtId="0" fontId="12" fillId="6" borderId="10" xfId="53" applyFont="1" applyFill="1" applyBorder="1" applyAlignment="1">
      <alignment horizontal="center" vertical="top" wrapText="1"/>
      <protection/>
    </xf>
    <xf numFmtId="0" fontId="5" fillId="6" borderId="20" xfId="53" applyFont="1" applyFill="1" applyBorder="1" applyAlignment="1">
      <alignment horizontal="center" vertical="center" wrapText="1"/>
      <protection/>
    </xf>
    <xf numFmtId="0" fontId="5" fillId="6" borderId="14" xfId="53" applyFont="1" applyFill="1" applyBorder="1" applyAlignment="1">
      <alignment horizontal="center" vertical="center" wrapText="1"/>
      <protection/>
    </xf>
    <xf numFmtId="0" fontId="0" fillId="0" borderId="11" xfId="53" applyFill="1" applyBorder="1" applyAlignment="1">
      <alignment horizontal="left" vertical="center" wrapText="1"/>
      <protection/>
    </xf>
    <xf numFmtId="0" fontId="48" fillId="0" borderId="30" xfId="53" applyFont="1" applyFill="1" applyBorder="1" applyAlignment="1" applyProtection="1">
      <alignment vertical="center" wrapText="1"/>
      <protection/>
    </xf>
    <xf numFmtId="0" fontId="5" fillId="0" borderId="11" xfId="53" applyFont="1" applyFill="1" applyBorder="1" applyAlignment="1">
      <alignment horizontal="right" vertical="center" wrapText="1"/>
      <protection/>
    </xf>
    <xf numFmtId="0" fontId="9" fillId="6" borderId="28" xfId="53" applyFont="1" applyFill="1" applyBorder="1" applyAlignment="1">
      <alignment horizontal="center" vertical="center" wrapText="1"/>
      <protection/>
    </xf>
    <xf numFmtId="164" fontId="6" fillId="6" borderId="11" xfId="53" applyNumberFormat="1" applyFont="1" applyFill="1" applyBorder="1" applyAlignment="1">
      <alignment horizontal="right" vertical="center" wrapText="1"/>
      <protection/>
    </xf>
    <xf numFmtId="164" fontId="0" fillId="0" borderId="0" xfId="53" applyNumberFormat="1">
      <alignment wrapText="1"/>
      <protection/>
    </xf>
    <xf numFmtId="165" fontId="0" fillId="0" borderId="0" xfId="53" applyNumberFormat="1">
      <alignment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22" fillId="0" borderId="0" xfId="53" applyFont="1">
      <alignment wrapText="1"/>
      <protection/>
    </xf>
    <xf numFmtId="0" fontId="49" fillId="0" borderId="0" xfId="53" applyFont="1" applyAlignment="1">
      <alignment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Border="1" applyAlignment="1">
      <alignment vertical="top" wrapText="1"/>
      <protection/>
    </xf>
    <xf numFmtId="0" fontId="45" fillId="6" borderId="18" xfId="53" applyFont="1" applyFill="1" applyBorder="1" applyAlignment="1">
      <alignment horizontal="center" wrapText="1"/>
      <protection/>
    </xf>
    <xf numFmtId="0" fontId="12" fillId="6" borderId="18" xfId="53" applyFont="1" applyFill="1" applyBorder="1" applyAlignment="1">
      <alignment horizontal="center" wrapText="1"/>
      <protection/>
    </xf>
    <xf numFmtId="0" fontId="22" fillId="6" borderId="17" xfId="53" applyFont="1" applyFill="1" applyBorder="1">
      <alignment wrapText="1"/>
      <protection/>
    </xf>
    <xf numFmtId="0" fontId="12" fillId="6" borderId="11" xfId="53" applyFont="1" applyFill="1" applyBorder="1" applyAlignment="1">
      <alignment horizontal="center" vertical="top" wrapText="1"/>
      <protection/>
    </xf>
    <xf numFmtId="0" fontId="22" fillId="6" borderId="11" xfId="53" applyFont="1" applyFill="1" applyBorder="1" applyAlignment="1">
      <alignment horizontal="center" wrapText="1"/>
      <protection/>
    </xf>
    <xf numFmtId="0" fontId="8" fillId="0" borderId="11" xfId="53" applyFont="1" applyFill="1" applyBorder="1" applyAlignment="1">
      <alignment horizontal="left" vertical="center" wrapText="1"/>
      <protection/>
    </xf>
    <xf numFmtId="0" fontId="11" fillId="0" borderId="11" xfId="53" applyFont="1" applyFill="1" applyBorder="1" applyAlignment="1" applyProtection="1">
      <alignment wrapText="1"/>
      <protection/>
    </xf>
    <xf numFmtId="0" fontId="22" fillId="0" borderId="11" xfId="53" applyFont="1" applyBorder="1">
      <alignment wrapText="1"/>
      <protection/>
    </xf>
    <xf numFmtId="0" fontId="8" fillId="6" borderId="11" xfId="53" applyFont="1" applyFill="1" applyBorder="1" applyAlignment="1">
      <alignment wrapText="1"/>
      <protection/>
    </xf>
    <xf numFmtId="0" fontId="9" fillId="6" borderId="11" xfId="53" applyFont="1" applyFill="1" applyBorder="1" applyAlignment="1">
      <alignment horizontal="center" vertical="center" wrapText="1"/>
      <protection/>
    </xf>
    <xf numFmtId="0" fontId="6" fillId="6" borderId="11" xfId="53" applyFont="1" applyFill="1" applyBorder="1" applyAlignment="1">
      <alignment horizontal="right" vertical="center" wrapText="1"/>
      <protection/>
    </xf>
    <xf numFmtId="0" fontId="102" fillId="0" borderId="0" xfId="53" applyFont="1" applyAlignment="1">
      <alignment vertical="center" wrapText="1"/>
      <protection/>
    </xf>
    <xf numFmtId="0" fontId="12" fillId="35" borderId="17" xfId="53" applyFont="1" applyFill="1" applyBorder="1" applyAlignment="1">
      <alignment horizontal="center" vertical="top" wrapText="1"/>
      <protection/>
    </xf>
    <xf numFmtId="0" fontId="28" fillId="0" borderId="15" xfId="53" applyFont="1" applyFill="1" applyBorder="1" applyAlignment="1">
      <alignment horizontal="center" vertical="center" wrapText="1"/>
      <protection/>
    </xf>
    <xf numFmtId="0" fontId="28" fillId="0" borderId="0" xfId="53" applyFont="1" applyFill="1" applyBorder="1" applyAlignment="1">
      <alignment horizontal="center" vertical="center" wrapText="1"/>
      <protection/>
    </xf>
    <xf numFmtId="0" fontId="13" fillId="6" borderId="22" xfId="53" applyFont="1" applyFill="1" applyBorder="1" applyAlignment="1">
      <alignment horizontal="center" vertical="center" wrapText="1"/>
      <protection/>
    </xf>
    <xf numFmtId="0" fontId="15" fillId="6" borderId="20" xfId="53" applyFont="1" applyFill="1" applyBorder="1" applyAlignment="1">
      <alignment horizontal="center" wrapText="1"/>
      <protection/>
    </xf>
    <xf numFmtId="0" fontId="22" fillId="6" borderId="17" xfId="53" applyFont="1" applyFill="1" applyBorder="1" applyAlignment="1">
      <alignment horizontal="center" vertical="center" wrapText="1"/>
      <protection/>
    </xf>
    <xf numFmtId="0" fontId="13" fillId="6" borderId="26" xfId="53" applyFont="1" applyFill="1" applyBorder="1" applyAlignment="1">
      <alignment horizontal="center" vertical="center" wrapText="1"/>
      <protection/>
    </xf>
    <xf numFmtId="0" fontId="23" fillId="6" borderId="11" xfId="53" applyFont="1" applyFill="1" applyBorder="1" applyAlignment="1">
      <alignment horizontal="center" vertical="center" wrapText="1"/>
      <protection/>
    </xf>
    <xf numFmtId="0" fontId="17" fillId="6" borderId="16" xfId="53" applyFont="1" applyFill="1" applyBorder="1" applyAlignment="1">
      <alignment horizontal="center" vertical="center" wrapText="1"/>
      <protection/>
    </xf>
    <xf numFmtId="0" fontId="12" fillId="6" borderId="13" xfId="53" applyFont="1" applyFill="1" applyBorder="1" applyAlignment="1">
      <alignment horizontal="center" vertical="center" wrapText="1"/>
      <protection/>
    </xf>
    <xf numFmtId="0" fontId="12" fillId="6" borderId="10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vertical="top" wrapText="1"/>
      <protection/>
    </xf>
    <xf numFmtId="166" fontId="15" fillId="33" borderId="10" xfId="53" applyNumberFormat="1" applyFont="1" applyFill="1" applyBorder="1" applyAlignment="1">
      <alignment horizontal="right" vertical="top" wrapText="1"/>
      <protection/>
    </xf>
    <xf numFmtId="0" fontId="15" fillId="0" borderId="16" xfId="53" applyFont="1" applyFill="1" applyBorder="1" applyAlignment="1" applyProtection="1">
      <alignment vertical="top" wrapText="1"/>
      <protection/>
    </xf>
    <xf numFmtId="166" fontId="15" fillId="34" borderId="10" xfId="53" applyNumberFormat="1" applyFont="1" applyFill="1" applyBorder="1" applyAlignment="1">
      <alignment horizontal="right" vertical="top" wrapText="1"/>
      <protection/>
    </xf>
    <xf numFmtId="0" fontId="16" fillId="6" borderId="16" xfId="53" applyFont="1" applyFill="1" applyBorder="1" applyAlignment="1" applyProtection="1">
      <alignment horizontal="left" vertical="center" wrapText="1"/>
      <protection/>
    </xf>
    <xf numFmtId="166" fontId="14" fillId="6" borderId="10" xfId="53" applyNumberFormat="1" applyFont="1" applyFill="1" applyBorder="1" applyAlignment="1">
      <alignment horizontal="right" vertical="center" wrapText="1"/>
      <protection/>
    </xf>
    <xf numFmtId="0" fontId="0" fillId="0" borderId="0" xfId="53" applyFill="1" applyBorder="1">
      <alignment wrapText="1"/>
      <protection/>
    </xf>
    <xf numFmtId="0" fontId="14" fillId="0" borderId="0" xfId="53" applyFont="1" applyFill="1" applyBorder="1" applyAlignment="1" applyProtection="1">
      <alignment vertical="top" wrapText="1"/>
      <protection/>
    </xf>
    <xf numFmtId="166" fontId="14" fillId="0" borderId="0" xfId="53" applyNumberFormat="1" applyFont="1" applyFill="1" applyBorder="1" applyAlignment="1">
      <alignment horizontal="right" vertical="top" wrapText="1"/>
      <protection/>
    </xf>
    <xf numFmtId="0" fontId="0" fillId="0" borderId="0" xfId="53" applyFill="1">
      <alignment wrapText="1"/>
      <protection/>
    </xf>
    <xf numFmtId="0" fontId="16" fillId="0" borderId="0" xfId="53" applyFont="1" applyFill="1" applyBorder="1" applyAlignment="1">
      <alignment horizontal="center" vertical="top" wrapText="1"/>
      <protection/>
    </xf>
    <xf numFmtId="0" fontId="12" fillId="0" borderId="0" xfId="53" applyFont="1" applyFill="1" applyBorder="1" applyAlignment="1">
      <alignment horizontal="center" vertical="top" wrapText="1"/>
      <protection/>
    </xf>
    <xf numFmtId="0" fontId="0" fillId="0" borderId="11" xfId="53" applyFill="1" applyBorder="1">
      <alignment wrapText="1"/>
      <protection/>
    </xf>
    <xf numFmtId="0" fontId="0" fillId="0" borderId="0" xfId="53" applyAlignment="1">
      <alignment horizontal="center" wrapText="1"/>
      <protection/>
    </xf>
    <xf numFmtId="0" fontId="7" fillId="0" borderId="0" xfId="53" applyFont="1" applyAlignment="1">
      <alignment horizontal="center" wrapText="1"/>
      <protection/>
    </xf>
    <xf numFmtId="0" fontId="6" fillId="6" borderId="11" xfId="0" applyFont="1" applyFill="1" applyBorder="1" applyAlignment="1" applyProtection="1">
      <alignment horizontal="center" vertical="center" wrapText="1"/>
      <protection/>
    </xf>
    <xf numFmtId="0" fontId="5" fillId="6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6" xfId="52" applyFont="1" applyFill="1" applyBorder="1" applyAlignment="1">
      <alignment vertical="center" wrapText="1"/>
      <protection/>
    </xf>
    <xf numFmtId="0" fontId="6" fillId="6" borderId="16" xfId="52" applyFont="1" applyFill="1" applyBorder="1" applyAlignment="1">
      <alignment vertical="center" wrapText="1"/>
      <protection/>
    </xf>
    <xf numFmtId="0" fontId="5" fillId="6" borderId="28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top" wrapText="1"/>
    </xf>
    <xf numFmtId="0" fontId="12" fillId="6" borderId="27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10" fillId="6" borderId="22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vertical="center" wrapText="1"/>
    </xf>
    <xf numFmtId="0" fontId="4" fillId="6" borderId="16" xfId="0" applyFont="1" applyFill="1" applyBorder="1" applyAlignment="1">
      <alignment vertical="center" wrapText="1"/>
    </xf>
    <xf numFmtId="164" fontId="10" fillId="6" borderId="10" xfId="0" applyNumberFormat="1" applyFont="1" applyFill="1" applyBorder="1" applyAlignment="1">
      <alignment horizontal="center" vertical="center" wrapText="1"/>
    </xf>
    <xf numFmtId="0" fontId="4" fillId="6" borderId="28" xfId="0" applyFont="1" applyFill="1" applyBorder="1" applyAlignment="1" applyProtection="1">
      <alignment vertical="center" wrapText="1"/>
      <protection/>
    </xf>
    <xf numFmtId="0" fontId="4" fillId="6" borderId="16" xfId="0" applyFont="1" applyFill="1" applyBorder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164" fontId="10" fillId="0" borderId="10" xfId="0" applyNumberFormat="1" applyFont="1" applyFill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0" fontId="10" fillId="0" borderId="26" xfId="0" applyFont="1" applyFill="1" applyBorder="1" applyAlignment="1" applyProtection="1">
      <alignment vertical="center" wrapText="1"/>
      <protection/>
    </xf>
    <xf numFmtId="164" fontId="10" fillId="0" borderId="20" xfId="0" applyNumberFormat="1" applyFont="1" applyFill="1" applyBorder="1" applyAlignment="1">
      <alignment horizontal="center" vertical="center" wrapText="1"/>
    </xf>
    <xf numFmtId="168" fontId="10" fillId="0" borderId="20" xfId="0" applyNumberFormat="1" applyFont="1" applyFill="1" applyBorder="1" applyAlignment="1">
      <alignment horizontal="right" vertical="center" wrapText="1"/>
    </xf>
    <xf numFmtId="0" fontId="10" fillId="0" borderId="29" xfId="0" applyFont="1" applyFill="1" applyBorder="1" applyAlignment="1" applyProtection="1">
      <alignment vertical="center" wrapText="1"/>
      <protection/>
    </xf>
    <xf numFmtId="164" fontId="10" fillId="0" borderId="11" xfId="0" applyNumberFormat="1" applyFont="1" applyFill="1" applyBorder="1" applyAlignment="1">
      <alignment horizontal="center" vertical="center" wrapText="1"/>
    </xf>
    <xf numFmtId="168" fontId="10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 vertical="center" wrapText="1"/>
      <protection/>
    </xf>
    <xf numFmtId="164" fontId="10" fillId="0" borderId="0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53" applyFont="1" applyAlignment="1">
      <alignment wrapText="1"/>
      <protection/>
    </xf>
    <xf numFmtId="0" fontId="32" fillId="0" borderId="11" xfId="60" applyFont="1" applyBorder="1">
      <alignment/>
      <protection/>
    </xf>
    <xf numFmtId="4" fontId="38" fillId="6" borderId="11" xfId="59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wrapText="1"/>
    </xf>
    <xf numFmtId="0" fontId="24" fillId="0" borderId="23" xfId="0" applyFont="1" applyBorder="1" applyAlignment="1">
      <alignment horizontal="center" vertical="center" wrapText="1"/>
    </xf>
    <xf numFmtId="0" fontId="7" fillId="0" borderId="0" xfId="53" applyFont="1">
      <alignment wrapText="1"/>
      <protection/>
    </xf>
    <xf numFmtId="0" fontId="24" fillId="0" borderId="23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7" fillId="0" borderId="0" xfId="53" applyFont="1" applyBorder="1" applyAlignment="1">
      <alignment horizontal="center" wrapText="1"/>
      <protection/>
    </xf>
    <xf numFmtId="0" fontId="12" fillId="6" borderId="11" xfId="53" applyFont="1" applyFill="1" applyBorder="1" applyAlignment="1">
      <alignment horizontal="center" vertical="top" wrapText="1"/>
      <protection/>
    </xf>
    <xf numFmtId="0" fontId="0" fillId="0" borderId="0" xfId="53" applyAlignment="1">
      <alignment wrapText="1"/>
      <protection/>
    </xf>
    <xf numFmtId="0" fontId="0" fillId="0" borderId="0" xfId="53" applyAlignment="1">
      <alignment horizontal="left" wrapText="1"/>
      <protection/>
    </xf>
    <xf numFmtId="0" fontId="12" fillId="6" borderId="17" xfId="53" applyFont="1" applyFill="1" applyBorder="1" applyAlignment="1">
      <alignment horizontal="center" vertical="center" wrapText="1"/>
      <protection/>
    </xf>
    <xf numFmtId="0" fontId="0" fillId="0" borderId="0" xfId="53" applyAlignment="1">
      <alignment/>
      <protection/>
    </xf>
    <xf numFmtId="0" fontId="0" fillId="0" borderId="0" xfId="53" applyFill="1" applyBorder="1" applyAlignment="1">
      <alignment/>
      <protection/>
    </xf>
    <xf numFmtId="0" fontId="0" fillId="0" borderId="11" xfId="53" applyBorder="1" applyAlignment="1">
      <alignment/>
      <protection/>
    </xf>
    <xf numFmtId="0" fontId="0" fillId="0" borderId="0" xfId="53" applyFill="1" applyAlignment="1">
      <alignment/>
      <protection/>
    </xf>
    <xf numFmtId="0" fontId="103" fillId="0" borderId="0" xfId="53" applyFont="1" applyAlignment="1">
      <alignment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104" fillId="0" borderId="0" xfId="53" applyFont="1" applyAlignment="1">
      <alignment vertical="center" wrapText="1"/>
      <protection/>
    </xf>
    <xf numFmtId="0" fontId="0" fillId="6" borderId="17" xfId="53" applyFill="1" applyBorder="1" applyAlignment="1">
      <alignment horizontal="center" vertical="top" wrapText="1"/>
      <protection/>
    </xf>
    <xf numFmtId="0" fontId="12" fillId="6" borderId="25" xfId="53" applyFont="1" applyFill="1" applyBorder="1" applyAlignment="1">
      <alignment horizontal="center" vertical="top" wrapText="1"/>
      <protection/>
    </xf>
    <xf numFmtId="0" fontId="12" fillId="6" borderId="26" xfId="53" applyFont="1" applyFill="1" applyBorder="1" applyAlignment="1">
      <alignment horizontal="center" vertical="top" wrapText="1"/>
      <protection/>
    </xf>
    <xf numFmtId="0" fontId="12" fillId="6" borderId="31" xfId="53" applyFont="1" applyFill="1" applyBorder="1" applyAlignment="1">
      <alignment horizontal="center" vertical="top" wrapText="1"/>
      <protection/>
    </xf>
    <xf numFmtId="0" fontId="12" fillId="6" borderId="16" xfId="53" applyFont="1" applyFill="1" applyBorder="1" applyAlignment="1">
      <alignment horizontal="center" vertical="top" wrapText="1"/>
      <protection/>
    </xf>
    <xf numFmtId="0" fontId="12" fillId="6" borderId="20" xfId="53" applyFont="1" applyFill="1" applyBorder="1" applyAlignment="1">
      <alignment horizontal="right" vertical="center" wrapText="1"/>
      <protection/>
    </xf>
    <xf numFmtId="166" fontId="45" fillId="6" borderId="20" xfId="53" applyNumberFormat="1" applyFont="1" applyFill="1" applyBorder="1" applyAlignment="1">
      <alignment horizontal="right" vertical="center" wrapText="1"/>
      <protection/>
    </xf>
    <xf numFmtId="166" fontId="12" fillId="6" borderId="20" xfId="53" applyNumberFormat="1" applyFont="1" applyFill="1" applyBorder="1" applyAlignment="1">
      <alignment horizontal="right" vertical="center" wrapText="1"/>
      <protection/>
    </xf>
    <xf numFmtId="0" fontId="0" fillId="0" borderId="24" xfId="53" applyBorder="1">
      <alignment wrapText="1"/>
      <protection/>
    </xf>
    <xf numFmtId="0" fontId="15" fillId="0" borderId="20" xfId="53" applyFont="1" applyFill="1" applyBorder="1" applyAlignment="1">
      <alignment vertical="top" wrapText="1"/>
      <protection/>
    </xf>
    <xf numFmtId="166" fontId="14" fillId="0" borderId="20" xfId="53" applyNumberFormat="1" applyFont="1" applyFill="1" applyBorder="1" applyAlignment="1">
      <alignment horizontal="right" vertical="top" wrapText="1"/>
      <protection/>
    </xf>
    <xf numFmtId="166" fontId="55" fillId="0" borderId="20" xfId="53" applyNumberFormat="1" applyFont="1" applyFill="1" applyBorder="1" applyAlignment="1">
      <alignment horizontal="right" vertical="top" wrapText="1"/>
      <protection/>
    </xf>
    <xf numFmtId="166" fontId="55" fillId="34" borderId="20" xfId="53" applyNumberFormat="1" applyFont="1" applyFill="1" applyBorder="1" applyAlignment="1">
      <alignment horizontal="right" vertical="top" wrapText="1"/>
      <protection/>
    </xf>
    <xf numFmtId="0" fontId="15" fillId="0" borderId="10" xfId="53" applyFont="1" applyFill="1" applyBorder="1" applyAlignment="1">
      <alignment vertical="top" wrapText="1"/>
      <protection/>
    </xf>
    <xf numFmtId="166" fontId="15" fillId="0" borderId="10" xfId="53" applyNumberFormat="1" applyFont="1" applyFill="1" applyBorder="1" applyAlignment="1">
      <alignment horizontal="right" vertical="top" wrapText="1"/>
      <protection/>
    </xf>
    <xf numFmtId="166" fontId="14" fillId="0" borderId="20" xfId="53" applyNumberFormat="1" applyFont="1" applyFill="1" applyBorder="1" applyAlignment="1" applyProtection="1">
      <alignment horizontal="right" vertical="top" wrapText="1"/>
      <protection/>
    </xf>
    <xf numFmtId="166" fontId="55" fillId="34" borderId="20" xfId="53" applyNumberFormat="1" applyFont="1" applyFill="1" applyBorder="1" applyAlignment="1" applyProtection="1">
      <alignment horizontal="right" vertical="top" wrapText="1"/>
      <protection/>
    </xf>
    <xf numFmtId="166" fontId="15" fillId="33" borderId="20" xfId="53" applyNumberFormat="1" applyFont="1" applyFill="1" applyBorder="1" applyAlignment="1">
      <alignment horizontal="right" vertical="top" wrapText="1"/>
      <protection/>
    </xf>
    <xf numFmtId="166" fontId="15" fillId="34" borderId="20" xfId="53" applyNumberFormat="1" applyFont="1" applyFill="1" applyBorder="1" applyAlignment="1">
      <alignment horizontal="right" vertical="top" wrapText="1"/>
      <protection/>
    </xf>
    <xf numFmtId="166" fontId="55" fillId="0" borderId="20" xfId="53" applyNumberFormat="1" applyFont="1" applyFill="1" applyBorder="1" applyAlignment="1" applyProtection="1">
      <alignment horizontal="right" vertical="top" wrapText="1"/>
      <protection/>
    </xf>
    <xf numFmtId="0" fontId="15" fillId="0" borderId="20" xfId="53" applyFont="1" applyFill="1" applyBorder="1" applyAlignment="1">
      <alignment vertical="center" wrapText="1"/>
      <protection/>
    </xf>
    <xf numFmtId="0" fontId="9" fillId="6" borderId="28" xfId="53" applyFont="1" applyFill="1" applyBorder="1" applyAlignment="1">
      <alignment horizontal="left" vertical="center" wrapText="1"/>
      <protection/>
    </xf>
    <xf numFmtId="0" fontId="13" fillId="6" borderId="22" xfId="53" applyFont="1" applyFill="1" applyBorder="1" applyAlignment="1">
      <alignment horizontal="left" vertical="top" wrapText="1"/>
      <protection/>
    </xf>
    <xf numFmtId="166" fontId="14" fillId="6" borderId="20" xfId="53" applyNumberFormat="1" applyFont="1" applyFill="1" applyBorder="1" applyAlignment="1">
      <alignment horizontal="right" vertical="center" wrapText="1"/>
      <protection/>
    </xf>
    <xf numFmtId="0" fontId="13" fillId="6" borderId="28" xfId="53" applyFont="1" applyFill="1" applyBorder="1" applyAlignment="1">
      <alignment horizontal="left" vertical="center" wrapText="1"/>
      <protection/>
    </xf>
    <xf numFmtId="0" fontId="14" fillId="6" borderId="28" xfId="53" applyFont="1" applyFill="1" applyBorder="1" applyAlignment="1">
      <alignment horizontal="left" vertical="top" wrapText="1"/>
      <protection/>
    </xf>
    <xf numFmtId="166" fontId="14" fillId="6" borderId="11" xfId="53" applyNumberFormat="1" applyFont="1" applyFill="1" applyBorder="1" applyAlignment="1">
      <alignment horizontal="right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23" fillId="6" borderId="11" xfId="53" applyFont="1" applyFill="1" applyBorder="1" applyAlignment="1">
      <alignment horizontal="center" wrapText="1"/>
      <protection/>
    </xf>
    <xf numFmtId="0" fontId="17" fillId="6" borderId="16" xfId="53" applyFont="1" applyFill="1" applyBorder="1" applyAlignment="1">
      <alignment horizontal="center" vertical="top" wrapText="1"/>
      <protection/>
    </xf>
    <xf numFmtId="0" fontId="17" fillId="6" borderId="10" xfId="53" applyFont="1" applyFill="1" applyBorder="1" applyAlignment="1">
      <alignment horizontal="center" vertical="top" wrapText="1"/>
      <protection/>
    </xf>
    <xf numFmtId="0" fontId="23" fillId="0" borderId="0" xfId="53" applyFont="1" applyAlignment="1">
      <alignment horizontal="center" wrapText="1"/>
      <protection/>
    </xf>
    <xf numFmtId="0" fontId="0" fillId="6" borderId="0" xfId="53" applyFill="1">
      <alignment wrapText="1"/>
      <protection/>
    </xf>
    <xf numFmtId="0" fontId="18" fillId="6" borderId="10" xfId="53" applyFont="1" applyFill="1" applyBorder="1" applyAlignment="1">
      <alignment vertical="top" wrapText="1"/>
      <protection/>
    </xf>
    <xf numFmtId="0" fontId="19" fillId="6" borderId="14" xfId="53" applyFont="1" applyFill="1" applyBorder="1" applyAlignment="1">
      <alignment vertical="top" wrapText="1"/>
      <protection/>
    </xf>
    <xf numFmtId="0" fontId="18" fillId="6" borderId="16" xfId="53" applyFont="1" applyFill="1" applyBorder="1" applyAlignment="1">
      <alignment vertical="top" wrapText="1"/>
      <protection/>
    </xf>
    <xf numFmtId="166" fontId="19" fillId="6" borderId="10" xfId="53" applyNumberFormat="1" applyFont="1" applyFill="1" applyBorder="1" applyAlignment="1">
      <alignment horizontal="right" vertical="center" wrapText="1"/>
      <protection/>
    </xf>
    <xf numFmtId="167" fontId="19" fillId="6" borderId="10" xfId="53" applyNumberFormat="1" applyFont="1" applyFill="1" applyBorder="1" applyAlignment="1">
      <alignment horizontal="right" vertical="center" wrapText="1"/>
      <protection/>
    </xf>
    <xf numFmtId="0" fontId="18" fillId="6" borderId="10" xfId="53" applyFont="1" applyFill="1" applyBorder="1" applyAlignment="1" applyProtection="1">
      <alignment vertical="top" wrapText="1"/>
      <protection/>
    </xf>
    <xf numFmtId="0" fontId="18" fillId="6" borderId="16" xfId="53" applyFont="1" applyFill="1" applyBorder="1" applyAlignment="1" applyProtection="1">
      <alignment vertical="top" wrapText="1"/>
      <protection/>
    </xf>
    <xf numFmtId="0" fontId="29" fillId="0" borderId="10" xfId="53" applyFont="1" applyFill="1" applyBorder="1" applyAlignment="1" applyProtection="1">
      <alignment vertical="top" wrapText="1"/>
      <protection/>
    </xf>
    <xf numFmtId="166" fontId="19" fillId="0" borderId="10" xfId="53" applyNumberFormat="1" applyFont="1" applyFill="1" applyBorder="1" applyAlignment="1">
      <alignment horizontal="right" vertical="top" wrapText="1"/>
      <protection/>
    </xf>
    <xf numFmtId="166" fontId="19" fillId="34" borderId="10" xfId="53" applyNumberFormat="1" applyFont="1" applyFill="1" applyBorder="1" applyAlignment="1">
      <alignment horizontal="right" vertical="top" wrapText="1"/>
      <protection/>
    </xf>
    <xf numFmtId="167" fontId="19" fillId="0" borderId="10" xfId="53" applyNumberFormat="1" applyFont="1" applyFill="1" applyBorder="1" applyAlignment="1">
      <alignment horizontal="right" vertical="top" wrapText="1"/>
      <protection/>
    </xf>
    <xf numFmtId="0" fontId="29" fillId="33" borderId="10" xfId="53" applyFont="1" applyFill="1" applyBorder="1" applyAlignment="1" applyProtection="1">
      <alignment vertical="top" wrapText="1"/>
      <protection/>
    </xf>
    <xf numFmtId="166" fontId="19" fillId="33" borderId="10" xfId="53" applyNumberFormat="1" applyFont="1" applyFill="1" applyBorder="1" applyAlignment="1">
      <alignment horizontal="right" vertical="top" wrapText="1"/>
      <protection/>
    </xf>
    <xf numFmtId="167" fontId="19" fillId="33" borderId="10" xfId="53" applyNumberFormat="1" applyFont="1" applyFill="1" applyBorder="1" applyAlignment="1">
      <alignment horizontal="right" vertical="top" wrapText="1"/>
      <protection/>
    </xf>
    <xf numFmtId="0" fontId="7" fillId="0" borderId="0" xfId="53" applyFont="1" applyFill="1">
      <alignment wrapText="1"/>
      <protection/>
    </xf>
    <xf numFmtId="0" fontId="19" fillId="6" borderId="14" xfId="53" applyFont="1" applyFill="1" applyBorder="1" applyAlignment="1" applyProtection="1">
      <alignment vertical="top" wrapText="1"/>
      <protection/>
    </xf>
    <xf numFmtId="0" fontId="19" fillId="0" borderId="14" xfId="53" applyFont="1" applyFill="1" applyBorder="1" applyAlignment="1" applyProtection="1">
      <alignment vertical="top" wrapText="1"/>
      <protection/>
    </xf>
    <xf numFmtId="0" fontId="19" fillId="0" borderId="16" xfId="53" applyFont="1" applyFill="1" applyBorder="1" applyAlignment="1" applyProtection="1">
      <alignment vertical="top" wrapText="1"/>
      <protection/>
    </xf>
    <xf numFmtId="0" fontId="18" fillId="6" borderId="13" xfId="53" applyFont="1" applyFill="1" applyBorder="1" applyAlignment="1" applyProtection="1">
      <alignment horizontal="left" vertical="center" wrapText="1"/>
      <protection/>
    </xf>
    <xf numFmtId="0" fontId="19" fillId="6" borderId="14" xfId="53" applyFont="1" applyFill="1" applyBorder="1" applyAlignment="1" applyProtection="1">
      <alignment vertical="center" wrapText="1"/>
      <protection/>
    </xf>
    <xf numFmtId="0" fontId="19" fillId="6" borderId="16" xfId="53" applyFont="1" applyFill="1" applyBorder="1" applyAlignment="1" applyProtection="1">
      <alignment vertical="top" wrapText="1"/>
      <protection/>
    </xf>
    <xf numFmtId="166" fontId="19" fillId="6" borderId="10" xfId="53" applyNumberFormat="1" applyFont="1" applyFill="1" applyBorder="1" applyAlignment="1">
      <alignment horizontal="right" vertical="top" wrapText="1"/>
      <protection/>
    </xf>
    <xf numFmtId="167" fontId="19" fillId="6" borderId="10" xfId="53" applyNumberFormat="1" applyFont="1" applyFill="1" applyBorder="1" applyAlignment="1">
      <alignment horizontal="right" vertical="top" wrapText="1"/>
      <protection/>
    </xf>
    <xf numFmtId="0" fontId="13" fillId="0" borderId="19" xfId="53" applyFont="1" applyFill="1" applyBorder="1" applyAlignment="1" applyProtection="1">
      <alignment horizontal="left" vertical="center" wrapText="1"/>
      <protection/>
    </xf>
    <xf numFmtId="0" fontId="18" fillId="0" borderId="10" xfId="53" applyFont="1" applyFill="1" applyBorder="1" applyAlignment="1" applyProtection="1">
      <alignment horizontal="left" vertical="top" wrapText="1"/>
      <protection/>
    </xf>
    <xf numFmtId="167" fontId="19" fillId="0" borderId="10" xfId="53" applyNumberFormat="1" applyFont="1" applyFill="1" applyBorder="1" applyAlignment="1">
      <alignment vertical="top" wrapText="1"/>
      <protection/>
    </xf>
    <xf numFmtId="166" fontId="19" fillId="36" borderId="10" xfId="53" applyNumberFormat="1" applyFont="1" applyFill="1" applyBorder="1" applyAlignment="1">
      <alignment horizontal="right" vertical="top" wrapText="1"/>
      <protection/>
    </xf>
    <xf numFmtId="0" fontId="13" fillId="0" borderId="20" xfId="53" applyFont="1" applyFill="1" applyBorder="1" applyAlignment="1" applyProtection="1">
      <alignment vertical="top" wrapText="1"/>
      <protection/>
    </xf>
    <xf numFmtId="166" fontId="19" fillId="6" borderId="32" xfId="53" applyNumberFormat="1" applyFont="1" applyFill="1" applyBorder="1" applyAlignment="1">
      <alignment horizontal="right" vertical="center" wrapText="1"/>
      <protection/>
    </xf>
    <xf numFmtId="0" fontId="0" fillId="0" borderId="33" xfId="53" applyFill="1" applyBorder="1">
      <alignment wrapText="1"/>
      <protection/>
    </xf>
    <xf numFmtId="0" fontId="29" fillId="0" borderId="34" xfId="53" applyFont="1" applyFill="1" applyBorder="1" applyAlignment="1" applyProtection="1">
      <alignment vertical="top" wrapText="1"/>
      <protection/>
    </xf>
    <xf numFmtId="166" fontId="19" fillId="0" borderId="34" xfId="53" applyNumberFormat="1" applyFont="1" applyFill="1" applyBorder="1" applyAlignment="1">
      <alignment horizontal="right" vertical="top" wrapText="1"/>
      <protection/>
    </xf>
    <xf numFmtId="167" fontId="19" fillId="0" borderId="34" xfId="53" applyNumberFormat="1" applyFont="1" applyFill="1" applyBorder="1" applyAlignment="1">
      <alignment horizontal="right" vertical="top" wrapText="1"/>
      <protection/>
    </xf>
    <xf numFmtId="166" fontId="19" fillId="0" borderId="35" xfId="53" applyNumberFormat="1" applyFont="1" applyFill="1" applyBorder="1" applyAlignment="1">
      <alignment horizontal="right" vertical="top" wrapText="1"/>
      <protection/>
    </xf>
    <xf numFmtId="166" fontId="19" fillId="0" borderId="36" xfId="53" applyNumberFormat="1" applyFont="1" applyFill="1" applyBorder="1" applyAlignment="1">
      <alignment horizontal="right" vertical="top" wrapText="1"/>
      <protection/>
    </xf>
    <xf numFmtId="0" fontId="19" fillId="0" borderId="37" xfId="53" applyFont="1" applyFill="1" applyBorder="1" applyAlignment="1" applyProtection="1">
      <alignment vertical="top" wrapText="1"/>
      <protection/>
    </xf>
    <xf numFmtId="0" fontId="19" fillId="0" borderId="38" xfId="53" applyFont="1" applyFill="1" applyBorder="1" applyAlignment="1" applyProtection="1">
      <alignment vertical="top" wrapText="1"/>
      <protection/>
    </xf>
    <xf numFmtId="166" fontId="19" fillId="0" borderId="39" xfId="53" applyNumberFormat="1" applyFont="1" applyFill="1" applyBorder="1" applyAlignment="1">
      <alignment horizontal="right" vertical="top" wrapText="1"/>
      <protection/>
    </xf>
    <xf numFmtId="167" fontId="19" fillId="0" borderId="39" xfId="53" applyNumberFormat="1" applyFont="1" applyFill="1" applyBorder="1" applyAlignment="1">
      <alignment horizontal="right" vertical="top" wrapText="1"/>
      <protection/>
    </xf>
    <xf numFmtId="166" fontId="19" fillId="0" borderId="40" xfId="53" applyNumberFormat="1" applyFont="1" applyFill="1" applyBorder="1" applyAlignment="1">
      <alignment horizontal="right" vertical="top" wrapText="1"/>
      <protection/>
    </xf>
    <xf numFmtId="0" fontId="19" fillId="0" borderId="28" xfId="53" applyFont="1" applyFill="1" applyBorder="1" applyAlignment="1" applyProtection="1">
      <alignment vertical="top" wrapText="1"/>
      <protection/>
    </xf>
    <xf numFmtId="166" fontId="19" fillId="0" borderId="11" xfId="53" applyNumberFormat="1" applyFont="1" applyFill="1" applyBorder="1" applyAlignment="1">
      <alignment horizontal="right" vertical="top" wrapText="1"/>
      <protection/>
    </xf>
    <xf numFmtId="167" fontId="19" fillId="0" borderId="11" xfId="53" applyNumberFormat="1" applyFont="1" applyFill="1" applyBorder="1" applyAlignment="1">
      <alignment horizontal="right" vertical="top" wrapText="1"/>
      <protection/>
    </xf>
    <xf numFmtId="0" fontId="18" fillId="0" borderId="0" xfId="53" applyFont="1" applyFill="1" applyBorder="1" applyAlignment="1">
      <alignment horizontal="left" vertical="top" wrapText="1"/>
      <protection/>
    </xf>
    <xf numFmtId="0" fontId="19" fillId="0" borderId="0" xfId="53" applyFont="1" applyFill="1" applyBorder="1" applyAlignment="1" applyProtection="1">
      <alignment vertical="top" wrapText="1"/>
      <protection/>
    </xf>
    <xf numFmtId="166" fontId="19" fillId="0" borderId="0" xfId="53" applyNumberFormat="1" applyFont="1" applyFill="1" applyBorder="1" applyAlignment="1">
      <alignment horizontal="right" vertical="top" wrapText="1"/>
      <protection/>
    </xf>
    <xf numFmtId="167" fontId="19" fillId="0" borderId="0" xfId="53" applyNumberFormat="1" applyFont="1" applyFill="1" applyBorder="1" applyAlignment="1">
      <alignment horizontal="right" vertical="top" wrapText="1"/>
      <protection/>
    </xf>
    <xf numFmtId="0" fontId="0" fillId="0" borderId="0" xfId="53" applyFont="1" applyFill="1">
      <alignment wrapText="1"/>
      <protection/>
    </xf>
    <xf numFmtId="0" fontId="12" fillId="6" borderId="41" xfId="53" applyFont="1" applyFill="1" applyBorder="1" applyAlignment="1">
      <alignment horizontal="center" vertical="top" wrapText="1"/>
      <protection/>
    </xf>
    <xf numFmtId="166" fontId="19" fillId="0" borderId="42" xfId="53" applyNumberFormat="1" applyFont="1" applyFill="1" applyBorder="1" applyAlignment="1">
      <alignment horizontal="right" vertical="center" wrapText="1"/>
      <protection/>
    </xf>
    <xf numFmtId="167" fontId="19" fillId="0" borderId="42" xfId="53" applyNumberFormat="1" applyFont="1" applyFill="1" applyBorder="1" applyAlignment="1">
      <alignment horizontal="right" vertical="center" wrapText="1"/>
      <protection/>
    </xf>
    <xf numFmtId="0" fontId="18" fillId="0" borderId="0" xfId="53" applyFont="1" applyFill="1" applyBorder="1" applyAlignment="1" applyProtection="1">
      <alignment vertical="top" wrapText="1"/>
      <protection/>
    </xf>
    <xf numFmtId="166" fontId="19" fillId="0" borderId="11" xfId="53" applyNumberFormat="1" applyFont="1" applyFill="1" applyBorder="1" applyAlignment="1">
      <alignment horizontal="right" vertical="center" wrapText="1"/>
      <protection/>
    </xf>
    <xf numFmtId="167" fontId="19" fillId="0" borderId="11" xfId="53" applyNumberFormat="1" applyFont="1" applyFill="1" applyBorder="1" applyAlignment="1">
      <alignment horizontal="right" vertical="center" wrapText="1"/>
      <protection/>
    </xf>
    <xf numFmtId="166" fontId="19" fillId="36" borderId="11" xfId="53" applyNumberFormat="1" applyFont="1" applyFill="1" applyBorder="1" applyAlignment="1">
      <alignment horizontal="center" vertical="center" wrapText="1"/>
      <protection/>
    </xf>
    <xf numFmtId="166" fontId="19" fillId="0" borderId="43" xfId="53" applyNumberFormat="1" applyFont="1" applyFill="1" applyBorder="1" applyAlignment="1">
      <alignment horizontal="right" vertical="center" wrapText="1"/>
      <protection/>
    </xf>
    <xf numFmtId="167" fontId="19" fillId="0" borderId="43" xfId="53" applyNumberFormat="1" applyFont="1" applyFill="1" applyBorder="1" applyAlignment="1">
      <alignment horizontal="right" vertical="center" wrapText="1"/>
      <protection/>
    </xf>
    <xf numFmtId="166" fontId="19" fillId="36" borderId="43" xfId="53" applyNumberFormat="1" applyFont="1" applyFill="1" applyBorder="1" applyAlignment="1">
      <alignment horizontal="center" vertical="center" wrapText="1"/>
      <protection/>
    </xf>
    <xf numFmtId="166" fontId="19" fillId="36" borderId="42" xfId="53" applyNumberFormat="1" applyFont="1" applyFill="1" applyBorder="1" applyAlignment="1">
      <alignment horizontal="right" vertical="center" wrapText="1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166" fontId="19" fillId="0" borderId="0" xfId="53" applyNumberFormat="1" applyFont="1" applyFill="1" applyBorder="1" applyAlignment="1">
      <alignment horizontal="right" vertical="center" wrapText="1"/>
      <protection/>
    </xf>
    <xf numFmtId="167" fontId="19" fillId="0" borderId="0" xfId="53" applyNumberFormat="1" applyFont="1" applyFill="1" applyBorder="1" applyAlignment="1">
      <alignment horizontal="right" vertical="center" wrapText="1"/>
      <protection/>
    </xf>
    <xf numFmtId="0" fontId="0" fillId="12" borderId="44" xfId="53" applyFill="1" applyBorder="1">
      <alignment wrapText="1"/>
      <protection/>
    </xf>
    <xf numFmtId="166" fontId="18" fillId="12" borderId="44" xfId="53" applyNumberFormat="1" applyFont="1" applyFill="1" applyBorder="1" applyAlignment="1">
      <alignment horizontal="right" vertical="center" wrapText="1"/>
      <protection/>
    </xf>
    <xf numFmtId="166" fontId="0" fillId="0" borderId="0" xfId="53" applyNumberFormat="1">
      <alignment wrapText="1"/>
      <protection/>
    </xf>
    <xf numFmtId="0" fontId="0" fillId="12" borderId="11" xfId="53" applyFill="1" applyBorder="1">
      <alignment wrapText="1"/>
      <protection/>
    </xf>
    <xf numFmtId="166" fontId="18" fillId="12" borderId="11" xfId="53" applyNumberFormat="1" applyFont="1" applyFill="1" applyBorder="1" applyAlignment="1">
      <alignment horizontal="right" vertical="center" wrapText="1"/>
      <protection/>
    </xf>
    <xf numFmtId="0" fontId="6" fillId="12" borderId="30" xfId="53" applyFont="1" applyFill="1" applyBorder="1" applyAlignment="1" applyProtection="1">
      <alignment horizontal="left" wrapText="1"/>
      <protection/>
    </xf>
    <xf numFmtId="0" fontId="6" fillId="12" borderId="45" xfId="53" applyFont="1" applyFill="1" applyBorder="1" applyAlignment="1" applyProtection="1">
      <alignment horizontal="left" wrapText="1"/>
      <protection/>
    </xf>
    <xf numFmtId="0" fontId="6" fillId="12" borderId="46" xfId="53" applyFont="1" applyFill="1" applyBorder="1" applyAlignment="1" applyProtection="1">
      <alignment horizontal="left" wrapText="1"/>
      <protection/>
    </xf>
    <xf numFmtId="0" fontId="0" fillId="12" borderId="18" xfId="53" applyFill="1" applyBorder="1">
      <alignment wrapText="1"/>
      <protection/>
    </xf>
    <xf numFmtId="0" fontId="6" fillId="12" borderId="47" xfId="53" applyFont="1" applyFill="1" applyBorder="1" applyAlignment="1" applyProtection="1">
      <alignment horizontal="left" wrapText="1"/>
      <protection/>
    </xf>
    <xf numFmtId="0" fontId="6" fillId="12" borderId="48" xfId="53" applyFont="1" applyFill="1" applyBorder="1" applyAlignment="1" applyProtection="1">
      <alignment horizontal="left" wrapText="1"/>
      <protection/>
    </xf>
    <xf numFmtId="0" fontId="6" fillId="12" borderId="49" xfId="53" applyFont="1" applyFill="1" applyBorder="1" applyAlignment="1" applyProtection="1">
      <alignment horizontal="left" wrapText="1"/>
      <protection/>
    </xf>
    <xf numFmtId="166" fontId="18" fillId="12" borderId="18" xfId="53" applyNumberFormat="1" applyFont="1" applyFill="1" applyBorder="1" applyAlignment="1">
      <alignment horizontal="right" vertical="center" wrapText="1"/>
      <protection/>
    </xf>
    <xf numFmtId="0" fontId="18" fillId="0" borderId="20" xfId="53" applyFont="1" applyFill="1" applyBorder="1" applyAlignment="1" applyProtection="1">
      <alignment horizontal="left" vertical="top" wrapText="1"/>
      <protection/>
    </xf>
    <xf numFmtId="0" fontId="23" fillId="0" borderId="23" xfId="53" applyFont="1" applyFill="1" applyBorder="1" applyAlignment="1">
      <alignment vertical="center" wrapText="1"/>
      <protection/>
    </xf>
    <xf numFmtId="0" fontId="23" fillId="0" borderId="0" xfId="53" applyFont="1" applyFill="1" applyBorder="1" applyAlignment="1">
      <alignment vertical="center" wrapText="1"/>
      <protection/>
    </xf>
    <xf numFmtId="0" fontId="7" fillId="0" borderId="2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53" applyFont="1">
      <alignment wrapText="1"/>
      <protection/>
    </xf>
    <xf numFmtId="0" fontId="0" fillId="0" borderId="0" xfId="53" applyFont="1" applyAlignment="1">
      <alignment horizontal="center" wrapText="1"/>
      <protection/>
    </xf>
    <xf numFmtId="166" fontId="19" fillId="6" borderId="20" xfId="53" applyNumberFormat="1" applyFont="1" applyFill="1" applyBorder="1" applyAlignment="1">
      <alignment horizontal="right" vertical="center" wrapText="1"/>
      <protection/>
    </xf>
    <xf numFmtId="167" fontId="19" fillId="6" borderId="20" xfId="53" applyNumberFormat="1" applyFont="1" applyFill="1" applyBorder="1" applyAlignment="1">
      <alignment horizontal="right" vertical="center" wrapText="1"/>
      <protection/>
    </xf>
    <xf numFmtId="0" fontId="0" fillId="6" borderId="50" xfId="53" applyFill="1" applyBorder="1">
      <alignment wrapText="1"/>
      <protection/>
    </xf>
    <xf numFmtId="0" fontId="0" fillId="6" borderId="0" xfId="53" applyFill="1" applyBorder="1">
      <alignment wrapText="1"/>
      <protection/>
    </xf>
    <xf numFmtId="0" fontId="18" fillId="6" borderId="20" xfId="53" applyFont="1" applyFill="1" applyBorder="1" applyAlignment="1" applyProtection="1">
      <alignment vertical="center" wrapText="1"/>
      <protection/>
    </xf>
    <xf numFmtId="0" fontId="19" fillId="6" borderId="21" xfId="53" applyFont="1" applyFill="1" applyBorder="1" applyAlignment="1" applyProtection="1">
      <alignment vertical="center" wrapText="1"/>
      <protection/>
    </xf>
    <xf numFmtId="0" fontId="18" fillId="6" borderId="22" xfId="53" applyFont="1" applyFill="1" applyBorder="1" applyAlignment="1" applyProtection="1">
      <alignment vertical="center" wrapText="1"/>
      <protection/>
    </xf>
    <xf numFmtId="0" fontId="18" fillId="6" borderId="32" xfId="53" applyFont="1" applyFill="1" applyBorder="1" applyAlignment="1">
      <alignment vertical="center" wrapText="1"/>
      <protection/>
    </xf>
    <xf numFmtId="0" fontId="7" fillId="0" borderId="0" xfId="53" applyFont="1" applyAlignment="1">
      <alignment horizontal="left"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vertical="top" wrapText="1"/>
      <protection/>
    </xf>
    <xf numFmtId="0" fontId="12" fillId="6" borderId="11" xfId="53" applyFont="1" applyFill="1" applyBorder="1" applyAlignment="1">
      <alignment horizontal="center" vertical="top" wrapText="1"/>
      <protection/>
    </xf>
    <xf numFmtId="0" fontId="7" fillId="0" borderId="0" xfId="53" applyFont="1" applyBorder="1" applyAlignment="1">
      <alignment horizontal="center" wrapText="1"/>
      <protection/>
    </xf>
    <xf numFmtId="0" fontId="0" fillId="0" borderId="0" xfId="53" applyAlignment="1">
      <alignment horizontal="left" wrapText="1"/>
      <protection/>
    </xf>
    <xf numFmtId="0" fontId="12" fillId="6" borderId="18" xfId="53" applyFont="1" applyFill="1" applyBorder="1" applyAlignment="1">
      <alignment horizontal="center" vertical="center" wrapText="1"/>
      <protection/>
    </xf>
    <xf numFmtId="0" fontId="12" fillId="6" borderId="17" xfId="53" applyFont="1" applyFill="1" applyBorder="1" applyAlignment="1">
      <alignment horizontal="center" vertical="center" wrapText="1"/>
      <protection/>
    </xf>
    <xf numFmtId="0" fontId="101" fillId="0" borderId="0" xfId="53" applyFont="1" applyFill="1" applyAlignment="1">
      <alignment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23" fillId="2" borderId="18" xfId="53" applyFont="1" applyFill="1" applyBorder="1" applyAlignment="1">
      <alignment horizontal="center" wrapText="1"/>
      <protection/>
    </xf>
    <xf numFmtId="0" fontId="12" fillId="2" borderId="18" xfId="53" applyFont="1" applyFill="1" applyBorder="1" applyAlignment="1">
      <alignment horizontal="center" wrapText="1"/>
      <protection/>
    </xf>
    <xf numFmtId="0" fontId="0" fillId="2" borderId="17" xfId="53" applyFill="1" applyBorder="1">
      <alignment wrapText="1"/>
      <protection/>
    </xf>
    <xf numFmtId="0" fontId="12" fillId="12" borderId="17" xfId="53" applyFont="1" applyFill="1" applyBorder="1" applyAlignment="1">
      <alignment horizontal="center" vertical="top" wrapText="1"/>
      <protection/>
    </xf>
    <xf numFmtId="0" fontId="12" fillId="2" borderId="11" xfId="53" applyFont="1" applyFill="1" applyBorder="1" applyAlignment="1">
      <alignment horizontal="center" vertical="top" wrapText="1"/>
      <protection/>
    </xf>
    <xf numFmtId="0" fontId="0" fillId="2" borderId="11" xfId="53" applyFill="1" applyBorder="1">
      <alignment wrapText="1"/>
      <protection/>
    </xf>
    <xf numFmtId="166" fontId="12" fillId="2" borderId="11" xfId="53" applyNumberFormat="1" applyFont="1" applyFill="1" applyBorder="1" applyAlignment="1">
      <alignment horizontal="right" vertical="center" wrapText="1"/>
      <protection/>
    </xf>
    <xf numFmtId="0" fontId="0" fillId="0" borderId="18" xfId="53" applyBorder="1">
      <alignment wrapText="1"/>
      <protection/>
    </xf>
    <xf numFmtId="0" fontId="12" fillId="0" borderId="11" xfId="53" applyFont="1" applyFill="1" applyBorder="1" applyAlignment="1" applyProtection="1">
      <alignment horizontal="left" vertical="top" wrapText="1"/>
      <protection/>
    </xf>
    <xf numFmtId="166" fontId="14" fillId="0" borderId="11" xfId="53" applyNumberFormat="1" applyFont="1" applyFill="1" applyBorder="1" applyAlignment="1">
      <alignment horizontal="right" vertical="top" wrapText="1"/>
      <protection/>
    </xf>
    <xf numFmtId="166" fontId="15" fillId="0" borderId="11" xfId="53" applyNumberFormat="1" applyFont="1" applyFill="1" applyBorder="1" applyAlignment="1">
      <alignment horizontal="right" vertical="top" wrapText="1"/>
      <protection/>
    </xf>
    <xf numFmtId="0" fontId="0" fillId="0" borderId="17" xfId="53" applyBorder="1">
      <alignment wrapText="1"/>
      <protection/>
    </xf>
    <xf numFmtId="0" fontId="0" fillId="37" borderId="0" xfId="53" applyFill="1">
      <alignment wrapText="1"/>
      <protection/>
    </xf>
    <xf numFmtId="0" fontId="13" fillId="2" borderId="30" xfId="53" applyFont="1" applyFill="1" applyBorder="1" applyAlignment="1" applyProtection="1">
      <alignment vertical="center" wrapText="1"/>
      <protection/>
    </xf>
    <xf numFmtId="0" fontId="12" fillId="2" borderId="30" xfId="53" applyFont="1" applyFill="1" applyBorder="1" applyAlignment="1" applyProtection="1">
      <alignment horizontal="left" vertical="center" wrapText="1"/>
      <protection/>
    </xf>
    <xf numFmtId="0" fontId="13" fillId="2" borderId="46" xfId="53" applyFont="1" applyFill="1" applyBorder="1" applyAlignment="1" applyProtection="1">
      <alignment vertical="center" wrapText="1"/>
      <protection/>
    </xf>
    <xf numFmtId="0" fontId="4" fillId="2" borderId="30" xfId="53" applyFont="1" applyFill="1" applyBorder="1" applyAlignment="1" applyProtection="1">
      <alignment horizontal="left" vertical="top" wrapText="1"/>
      <protection/>
    </xf>
    <xf numFmtId="0" fontId="13" fillId="2" borderId="45" xfId="53" applyFont="1" applyFill="1" applyBorder="1" applyAlignment="1" applyProtection="1">
      <alignment horizontal="left" vertical="top" wrapText="1"/>
      <protection/>
    </xf>
    <xf numFmtId="0" fontId="13" fillId="2" borderId="46" xfId="53" applyFont="1" applyFill="1" applyBorder="1" applyAlignment="1" applyProtection="1">
      <alignment horizontal="left" vertical="top" wrapText="1"/>
      <protection/>
    </xf>
    <xf numFmtId="166" fontId="16" fillId="2" borderId="11" xfId="53" applyNumberFormat="1" applyFont="1" applyFill="1" applyBorder="1" applyAlignment="1">
      <alignment horizontal="right" vertical="center" wrapText="1"/>
      <protection/>
    </xf>
    <xf numFmtId="0" fontId="5" fillId="2" borderId="30" xfId="53" applyFont="1" applyFill="1" applyBorder="1" applyAlignment="1" applyProtection="1">
      <alignment horizontal="left" vertical="top" wrapText="1"/>
      <protection/>
    </xf>
    <xf numFmtId="0" fontId="12" fillId="2" borderId="45" xfId="53" applyFont="1" applyFill="1" applyBorder="1" applyAlignment="1" applyProtection="1">
      <alignment horizontal="left" vertical="top" wrapText="1"/>
      <protection/>
    </xf>
    <xf numFmtId="0" fontId="12" fillId="2" borderId="46" xfId="53" applyFont="1" applyFill="1" applyBorder="1" applyAlignment="1" applyProtection="1">
      <alignment horizontal="left" vertical="top" wrapText="1"/>
      <protection/>
    </xf>
    <xf numFmtId="166" fontId="17" fillId="2" borderId="11" xfId="53" applyNumberFormat="1" applyFont="1" applyFill="1" applyBorder="1" applyAlignment="1">
      <alignment horizontal="right" vertical="center" wrapText="1"/>
      <protection/>
    </xf>
    <xf numFmtId="0" fontId="13" fillId="0" borderId="11" xfId="53" applyFont="1" applyFill="1" applyBorder="1" applyAlignment="1" applyProtection="1">
      <alignment horizontal="left" vertical="top" wrapText="1"/>
      <protection/>
    </xf>
    <xf numFmtId="166" fontId="12" fillId="0" borderId="11" xfId="53" applyNumberFormat="1" applyFont="1" applyFill="1" applyBorder="1" applyAlignment="1">
      <alignment horizontal="right" vertical="center" wrapText="1"/>
      <protection/>
    </xf>
    <xf numFmtId="0" fontId="12" fillId="2" borderId="30" xfId="53" applyFont="1" applyFill="1" applyBorder="1" applyAlignment="1">
      <alignment horizontal="center" vertical="top" wrapText="1"/>
      <protection/>
    </xf>
    <xf numFmtId="0" fontId="12" fillId="2" borderId="11" xfId="53" applyFont="1" applyFill="1" applyBorder="1" applyAlignment="1">
      <alignment horizontal="right" vertical="center" wrapText="1"/>
      <protection/>
    </xf>
    <xf numFmtId="0" fontId="12" fillId="0" borderId="11" xfId="53" applyFont="1" applyFill="1" applyBorder="1" applyAlignment="1">
      <alignment horizontal="right" vertical="center" wrapText="1"/>
      <protection/>
    </xf>
    <xf numFmtId="0" fontId="0" fillId="6" borderId="49" xfId="53" applyFill="1" applyBorder="1">
      <alignment wrapText="1"/>
      <protection/>
    </xf>
    <xf numFmtId="0" fontId="0" fillId="6" borderId="51" xfId="53" applyFill="1" applyBorder="1">
      <alignment wrapText="1"/>
      <protection/>
    </xf>
    <xf numFmtId="0" fontId="12" fillId="6" borderId="24" xfId="53" applyFont="1" applyFill="1" applyBorder="1" applyAlignment="1">
      <alignment horizontal="center" vertical="center" wrapText="1"/>
      <protection/>
    </xf>
    <xf numFmtId="0" fontId="12" fillId="6" borderId="24" xfId="53" applyFont="1" applyFill="1" applyBorder="1" applyAlignment="1">
      <alignment vertical="center" wrapText="1"/>
      <protection/>
    </xf>
    <xf numFmtId="0" fontId="0" fillId="6" borderId="11" xfId="53" applyFill="1" applyBorder="1" applyAlignment="1">
      <alignment horizontal="center" wrapText="1"/>
      <protection/>
    </xf>
    <xf numFmtId="0" fontId="0" fillId="0" borderId="33" xfId="53" applyBorder="1">
      <alignment wrapText="1"/>
      <protection/>
    </xf>
    <xf numFmtId="0" fontId="15" fillId="0" borderId="11" xfId="53" applyFont="1" applyFill="1" applyBorder="1" applyAlignment="1">
      <alignment vertical="center" wrapText="1"/>
      <protection/>
    </xf>
    <xf numFmtId="166" fontId="15" fillId="33" borderId="11" xfId="53" applyNumberFormat="1" applyFont="1" applyFill="1" applyBorder="1" applyAlignment="1">
      <alignment horizontal="right" vertical="center" wrapText="1"/>
      <protection/>
    </xf>
    <xf numFmtId="166" fontId="15" fillId="34" borderId="11" xfId="53" applyNumberFormat="1" applyFont="1" applyFill="1" applyBorder="1" applyAlignment="1">
      <alignment horizontal="right" vertical="center" wrapText="1"/>
      <protection/>
    </xf>
    <xf numFmtId="0" fontId="15" fillId="0" borderId="11" xfId="53" applyFont="1" applyFill="1" applyBorder="1" applyAlignment="1" applyProtection="1">
      <alignment vertical="center" wrapText="1"/>
      <protection/>
    </xf>
    <xf numFmtId="0" fontId="0" fillId="0" borderId="0" xfId="53" applyBorder="1">
      <alignment wrapText="1"/>
      <protection/>
    </xf>
    <xf numFmtId="166" fontId="15" fillId="0" borderId="11" xfId="53" applyNumberFormat="1" applyFont="1" applyFill="1" applyBorder="1" applyAlignment="1">
      <alignment horizontal="right" vertical="center" wrapText="1"/>
      <protection/>
    </xf>
    <xf numFmtId="0" fontId="0" fillId="0" borderId="51" xfId="53" applyBorder="1">
      <alignment wrapText="1"/>
      <protection/>
    </xf>
    <xf numFmtId="0" fontId="0" fillId="6" borderId="33" xfId="53" applyFill="1" applyBorder="1">
      <alignment wrapText="1"/>
      <protection/>
    </xf>
    <xf numFmtId="0" fontId="14" fillId="6" borderId="11" xfId="53" applyFont="1" applyFill="1" applyBorder="1" applyAlignment="1" applyProtection="1">
      <alignment vertical="top" wrapText="1"/>
      <protection/>
    </xf>
    <xf numFmtId="0" fontId="14" fillId="6" borderId="11" xfId="53" applyFont="1" applyFill="1" applyBorder="1" applyAlignment="1" applyProtection="1">
      <alignment vertical="center" wrapText="1"/>
      <protection/>
    </xf>
    <xf numFmtId="0" fontId="0" fillId="6" borderId="52" xfId="53" applyFill="1" applyBorder="1">
      <alignment wrapText="1"/>
      <protection/>
    </xf>
    <xf numFmtId="0" fontId="0" fillId="6" borderId="53" xfId="53" applyFill="1" applyBorder="1">
      <alignment wrapText="1"/>
      <protection/>
    </xf>
    <xf numFmtId="0" fontId="14" fillId="6" borderId="42" xfId="53" applyFont="1" applyFill="1" applyBorder="1" applyAlignment="1" applyProtection="1">
      <alignment vertical="top" wrapText="1"/>
      <protection/>
    </xf>
    <xf numFmtId="0" fontId="14" fillId="6" borderId="42" xfId="53" applyFont="1" applyFill="1" applyBorder="1" applyAlignment="1" applyProtection="1">
      <alignment vertical="center" wrapText="1"/>
      <protection/>
    </xf>
    <xf numFmtId="166" fontId="14" fillId="6" borderId="42" xfId="53" applyNumberFormat="1" applyFont="1" applyFill="1" applyBorder="1" applyAlignment="1">
      <alignment horizontal="right" vertical="center" wrapText="1"/>
      <protection/>
    </xf>
    <xf numFmtId="0" fontId="15" fillId="0" borderId="17" xfId="53" applyFont="1" applyFill="1" applyBorder="1" applyAlignment="1" applyProtection="1">
      <alignment vertical="center" wrapText="1"/>
      <protection/>
    </xf>
    <xf numFmtId="166" fontId="15" fillId="33" borderId="17" xfId="53" applyNumberFormat="1" applyFont="1" applyFill="1" applyBorder="1" applyAlignment="1">
      <alignment horizontal="right" vertical="center" wrapText="1"/>
      <protection/>
    </xf>
    <xf numFmtId="166" fontId="15" fillId="34" borderId="17" xfId="53" applyNumberFormat="1" applyFont="1" applyFill="1" applyBorder="1" applyAlignment="1">
      <alignment horizontal="right" vertical="center" wrapText="1"/>
      <protection/>
    </xf>
    <xf numFmtId="166" fontId="15" fillId="0" borderId="17" xfId="53" applyNumberFormat="1" applyFont="1" applyFill="1" applyBorder="1" applyAlignment="1">
      <alignment horizontal="right" vertical="center" wrapText="1"/>
      <protection/>
    </xf>
    <xf numFmtId="0" fontId="15" fillId="0" borderId="17" xfId="53" applyFont="1" applyFill="1" applyBorder="1" applyAlignment="1" applyProtection="1">
      <alignment vertical="top" wrapText="1"/>
      <protection/>
    </xf>
    <xf numFmtId="0" fontId="15" fillId="0" borderId="11" xfId="53" applyFont="1" applyFill="1" applyBorder="1" applyAlignment="1" applyProtection="1">
      <alignment vertical="top" wrapText="1"/>
      <protection/>
    </xf>
    <xf numFmtId="0" fontId="0" fillId="12" borderId="33" xfId="53" applyFill="1" applyBorder="1">
      <alignment wrapText="1"/>
      <protection/>
    </xf>
    <xf numFmtId="0" fontId="0" fillId="12" borderId="0" xfId="53" applyFill="1" applyBorder="1">
      <alignment wrapText="1"/>
      <protection/>
    </xf>
    <xf numFmtId="0" fontId="36" fillId="12" borderId="24" xfId="53" applyFont="1" applyFill="1" applyBorder="1" applyAlignment="1" applyProtection="1">
      <alignment horizontal="center" wrapText="1"/>
      <protection/>
    </xf>
    <xf numFmtId="0" fontId="13" fillId="12" borderId="17" xfId="53" applyFont="1" applyFill="1" applyBorder="1" applyAlignment="1" applyProtection="1">
      <alignment vertical="center" wrapText="1"/>
      <protection/>
    </xf>
    <xf numFmtId="166" fontId="13" fillId="12" borderId="17" xfId="53" applyNumberFormat="1" applyFont="1" applyFill="1" applyBorder="1" applyAlignment="1">
      <alignment horizontal="right" vertical="center" wrapText="1"/>
      <protection/>
    </xf>
    <xf numFmtId="0" fontId="0" fillId="12" borderId="54" xfId="53" applyFill="1" applyBorder="1">
      <alignment wrapText="1"/>
      <protection/>
    </xf>
    <xf numFmtId="0" fontId="0" fillId="12" borderId="55" xfId="53" applyFill="1" applyBorder="1">
      <alignment wrapText="1"/>
      <protection/>
    </xf>
    <xf numFmtId="0" fontId="14" fillId="12" borderId="17" xfId="53" applyFont="1" applyFill="1" applyBorder="1" applyAlignment="1" applyProtection="1">
      <alignment vertical="top" wrapText="1"/>
      <protection/>
    </xf>
    <xf numFmtId="0" fontId="13" fillId="12" borderId="11" xfId="53" applyFont="1" applyFill="1" applyBorder="1" applyAlignment="1" applyProtection="1">
      <alignment vertical="center" wrapText="1"/>
      <protection/>
    </xf>
    <xf numFmtId="166" fontId="13" fillId="12" borderId="11" xfId="53" applyNumberFormat="1" applyFont="1" applyFill="1" applyBorder="1" applyAlignment="1">
      <alignment horizontal="right" vertical="center" wrapText="1"/>
      <protection/>
    </xf>
    <xf numFmtId="166" fontId="12" fillId="12" borderId="11" xfId="53" applyNumberFormat="1" applyFont="1" applyFill="1" applyBorder="1" applyAlignment="1">
      <alignment horizontal="right" vertical="center" wrapText="1"/>
      <protection/>
    </xf>
    <xf numFmtId="4" fontId="38" fillId="6" borderId="17" xfId="59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vertical="top" wrapText="1"/>
      <protection/>
    </xf>
    <xf numFmtId="0" fontId="7" fillId="0" borderId="0" xfId="53" applyFont="1" applyBorder="1" applyAlignment="1">
      <alignment horizontal="center" wrapText="1"/>
      <protection/>
    </xf>
    <xf numFmtId="0" fontId="0" fillId="0" borderId="0" xfId="53" applyAlignment="1">
      <alignment wrapText="1"/>
      <protection/>
    </xf>
    <xf numFmtId="0" fontId="32" fillId="38" borderId="11" xfId="60" applyFont="1" applyFill="1" applyBorder="1">
      <alignment/>
      <protection/>
    </xf>
    <xf numFmtId="0" fontId="32" fillId="0" borderId="0" xfId="58" applyAlignment="1">
      <alignment horizontal="center" vertical="top"/>
      <protection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 wrapText="1"/>
    </xf>
    <xf numFmtId="0" fontId="32" fillId="0" borderId="0" xfId="58" applyAlignment="1">
      <alignment vertical="top"/>
      <protection/>
    </xf>
    <xf numFmtId="0" fontId="58" fillId="38" borderId="11" xfId="58" applyFont="1" applyFill="1" applyBorder="1" applyAlignment="1">
      <alignment horizontal="center" vertical="center" wrapText="1"/>
      <protection/>
    </xf>
    <xf numFmtId="0" fontId="59" fillId="39" borderId="11" xfId="58" applyFont="1" applyFill="1" applyBorder="1" applyAlignment="1">
      <alignment horizontal="center" vertical="top" wrapText="1"/>
      <protection/>
    </xf>
    <xf numFmtId="0" fontId="59" fillId="0" borderId="11" xfId="58" applyFont="1" applyFill="1" applyBorder="1" applyAlignment="1">
      <alignment horizontal="center" vertical="top" wrapText="1"/>
      <protection/>
    </xf>
    <xf numFmtId="0" fontId="32" fillId="0" borderId="11" xfId="58" applyFill="1" applyBorder="1" applyAlignment="1">
      <alignment horizontal="center" vertical="top"/>
      <protection/>
    </xf>
    <xf numFmtId="0" fontId="32" fillId="0" borderId="11" xfId="58" applyBorder="1" applyAlignment="1">
      <alignment horizontal="center" vertical="top"/>
      <protection/>
    </xf>
    <xf numFmtId="0" fontId="32" fillId="39" borderId="11" xfId="58" applyFill="1" applyBorder="1" applyAlignment="1">
      <alignment horizontal="center" vertical="top"/>
      <protection/>
    </xf>
    <xf numFmtId="0" fontId="59" fillId="0" borderId="11" xfId="58" applyFont="1" applyBorder="1" applyAlignment="1">
      <alignment horizontal="center" vertical="top" wrapText="1"/>
      <protection/>
    </xf>
    <xf numFmtId="0" fontId="32" fillId="0" borderId="0" xfId="58" applyBorder="1" applyAlignment="1">
      <alignment horizontal="center" vertical="top"/>
      <protection/>
    </xf>
    <xf numFmtId="0" fontId="33" fillId="0" borderId="0" xfId="58" applyFont="1" applyBorder="1" applyAlignment="1">
      <alignment horizontal="left" vertical="top"/>
      <protection/>
    </xf>
    <xf numFmtId="0" fontId="32" fillId="0" borderId="0" xfId="58" applyBorder="1" applyAlignment="1">
      <alignment vertical="top"/>
      <protection/>
    </xf>
    <xf numFmtId="0" fontId="5" fillId="0" borderId="0" xfId="53" applyFont="1" applyFill="1" applyAlignment="1">
      <alignment vertical="top" wrapText="1"/>
      <protection/>
    </xf>
    <xf numFmtId="0" fontId="5" fillId="6" borderId="11" xfId="53" applyFont="1" applyFill="1" applyBorder="1" applyAlignment="1">
      <alignment horizontal="center" vertical="top" wrapText="1"/>
      <protection/>
    </xf>
    <xf numFmtId="0" fontId="5" fillId="6" borderId="10" xfId="53" applyFont="1" applyFill="1" applyBorder="1" applyAlignment="1">
      <alignment horizontal="center" vertical="top" wrapText="1"/>
      <protection/>
    </xf>
    <xf numFmtId="0" fontId="5" fillId="6" borderId="10" xfId="53" applyFont="1" applyFill="1" applyBorder="1" applyAlignment="1" applyProtection="1">
      <alignment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26" fillId="6" borderId="10" xfId="53" applyFont="1" applyFill="1" applyBorder="1" applyAlignment="1" applyProtection="1">
      <alignment vertical="center" wrapText="1"/>
      <protection/>
    </xf>
    <xf numFmtId="0" fontId="6" fillId="6" borderId="10" xfId="53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horizontal="center" vertical="center" wrapText="1"/>
      <protection/>
    </xf>
    <xf numFmtId="0" fontId="5" fillId="38" borderId="11" xfId="53" applyFont="1" applyFill="1" applyBorder="1" applyAlignment="1">
      <alignment horizontal="right" vertical="center" wrapText="1"/>
      <protection/>
    </xf>
    <xf numFmtId="0" fontId="22" fillId="38" borderId="11" xfId="53" applyFont="1" applyFill="1" applyBorder="1">
      <alignment wrapText="1"/>
      <protection/>
    </xf>
    <xf numFmtId="0" fontId="105" fillId="0" borderId="0" xfId="53" applyFont="1" applyAlignment="1">
      <alignment vertical="center" wrapText="1"/>
      <protection/>
    </xf>
    <xf numFmtId="164" fontId="5" fillId="38" borderId="10" xfId="0" applyNumberFormat="1" applyFont="1" applyFill="1" applyBorder="1" applyAlignment="1">
      <alignment horizontal="right" vertical="center" wrapText="1"/>
    </xf>
    <xf numFmtId="166" fontId="19" fillId="38" borderId="42" xfId="53" applyNumberFormat="1" applyFont="1" applyFill="1" applyBorder="1" applyAlignment="1">
      <alignment horizontal="right" vertical="center" wrapText="1"/>
      <protection/>
    </xf>
    <xf numFmtId="166" fontId="19" fillId="38" borderId="11" xfId="53" applyNumberFormat="1" applyFont="1" applyFill="1" applyBorder="1" applyAlignment="1">
      <alignment horizontal="right" vertical="center" wrapText="1"/>
      <protection/>
    </xf>
    <xf numFmtId="166" fontId="19" fillId="38" borderId="43" xfId="53" applyNumberFormat="1" applyFont="1" applyFill="1" applyBorder="1" applyAlignment="1">
      <alignment horizontal="right" vertical="center" wrapText="1"/>
      <protection/>
    </xf>
    <xf numFmtId="0" fontId="0" fillId="6" borderId="56" xfId="53" applyFill="1" applyBorder="1">
      <alignment wrapText="1"/>
      <protection/>
    </xf>
    <xf numFmtId="166" fontId="18" fillId="6" borderId="56" xfId="53" applyNumberFormat="1" applyFont="1" applyFill="1" applyBorder="1" applyAlignment="1">
      <alignment horizontal="right" vertical="center" wrapText="1"/>
      <protection/>
    </xf>
    <xf numFmtId="0" fontId="61" fillId="0" borderId="0" xfId="53" applyFont="1">
      <alignment wrapText="1"/>
      <protection/>
    </xf>
    <xf numFmtId="0" fontId="56" fillId="0" borderId="0" xfId="53" applyFont="1" applyAlignment="1">
      <alignment wrapText="1"/>
      <protection/>
    </xf>
    <xf numFmtId="0" fontId="62" fillId="6" borderId="17" xfId="61" applyFont="1" applyFill="1" applyBorder="1" applyAlignment="1" applyProtection="1">
      <alignment horizontal="center" vertical="center" wrapText="1"/>
      <protection/>
    </xf>
    <xf numFmtId="0" fontId="62" fillId="6" borderId="11" xfId="61" applyFont="1" applyFill="1" applyBorder="1" applyAlignment="1" applyProtection="1">
      <alignment horizontal="center" vertical="top" wrapText="1"/>
      <protection/>
    </xf>
    <xf numFmtId="0" fontId="18" fillId="6" borderId="19" xfId="53" applyFont="1" applyFill="1" applyBorder="1" applyAlignment="1" applyProtection="1">
      <alignment horizontal="left" vertical="top" wrapText="1"/>
      <protection/>
    </xf>
    <xf numFmtId="0" fontId="106" fillId="0" borderId="0" xfId="53" applyFont="1" applyFill="1" applyAlignment="1">
      <alignment vertical="center" wrapText="1"/>
      <protection/>
    </xf>
    <xf numFmtId="0" fontId="59" fillId="40" borderId="11" xfId="58" applyFont="1" applyFill="1" applyBorder="1" applyAlignment="1">
      <alignment horizontal="center" vertical="top" wrapText="1"/>
      <protection/>
    </xf>
    <xf numFmtId="0" fontId="105" fillId="0" borderId="0" xfId="53" applyFont="1" applyBorder="1" applyAlignment="1">
      <alignment vertical="center" wrapText="1"/>
      <protection/>
    </xf>
    <xf numFmtId="0" fontId="5" fillId="38" borderId="10" xfId="53" applyFont="1" applyFill="1" applyBorder="1" applyAlignment="1">
      <alignment horizontal="center" vertical="center" wrapText="1"/>
      <protection/>
    </xf>
    <xf numFmtId="0" fontId="58" fillId="38" borderId="55" xfId="58" applyFont="1" applyFill="1" applyBorder="1" applyAlignment="1">
      <alignment horizontal="center" vertical="center" wrapText="1"/>
      <protection/>
    </xf>
    <xf numFmtId="0" fontId="32" fillId="0" borderId="0" xfId="58" applyAlignment="1">
      <alignment vertical="top" wrapText="1"/>
      <protection/>
    </xf>
    <xf numFmtId="0" fontId="107" fillId="0" borderId="0" xfId="58" applyFont="1" applyAlignment="1">
      <alignment vertical="center" wrapText="1"/>
      <protection/>
    </xf>
    <xf numFmtId="0" fontId="12" fillId="6" borderId="17" xfId="53" applyFont="1" applyFill="1" applyBorder="1" applyAlignment="1">
      <alignment horizontal="center" vertical="center" wrapText="1"/>
      <protection/>
    </xf>
    <xf numFmtId="164" fontId="8" fillId="38" borderId="11" xfId="0" applyNumberFormat="1" applyFont="1" applyFill="1" applyBorder="1" applyAlignment="1">
      <alignment horizontal="right" vertical="center" wrapText="1"/>
    </xf>
    <xf numFmtId="3" fontId="38" fillId="38" borderId="11" xfId="59" applyNumberFormat="1" applyFont="1" applyFill="1" applyBorder="1" applyAlignment="1">
      <alignment horizontal="right" vertical="center" wrapText="1"/>
      <protection/>
    </xf>
    <xf numFmtId="0" fontId="32" fillId="38" borderId="11" xfId="60" applyFill="1" applyBorder="1" applyAlignment="1">
      <alignment horizontal="right" vertical="center"/>
      <protection/>
    </xf>
    <xf numFmtId="0" fontId="15" fillId="41" borderId="10" xfId="0" applyFont="1" applyFill="1" applyBorder="1" applyAlignment="1">
      <alignment vertical="top" wrapText="1"/>
    </xf>
    <xf numFmtId="0" fontId="38" fillId="41" borderId="11" xfId="58" applyFont="1" applyFill="1" applyBorder="1" applyAlignment="1">
      <alignment horizontal="center" vertical="center" wrapText="1"/>
      <protection/>
    </xf>
    <xf numFmtId="0" fontId="38" fillId="41" borderId="17" xfId="58" applyFont="1" applyFill="1" applyBorder="1" applyAlignment="1">
      <alignment horizontal="center" vertical="top" wrapText="1"/>
      <protection/>
    </xf>
    <xf numFmtId="0" fontId="38" fillId="41" borderId="55" xfId="58" applyFont="1" applyFill="1" applyBorder="1" applyAlignment="1">
      <alignment horizontal="left" vertical="top" wrapText="1"/>
      <protection/>
    </xf>
    <xf numFmtId="0" fontId="31" fillId="41" borderId="55" xfId="58" applyFont="1" applyFill="1" applyBorder="1" applyAlignment="1">
      <alignment horizontal="left" vertical="top" wrapText="1"/>
      <protection/>
    </xf>
    <xf numFmtId="0" fontId="31" fillId="41" borderId="11" xfId="58" applyFont="1" applyFill="1" applyBorder="1" applyAlignment="1">
      <alignment horizontal="left" vertical="top" wrapText="1"/>
      <protection/>
    </xf>
    <xf numFmtId="0" fontId="24" fillId="0" borderId="0" xfId="0" applyFont="1" applyAlignment="1">
      <alignment horizontal="left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wrapText="1"/>
    </xf>
    <xf numFmtId="0" fontId="45" fillId="6" borderId="20" xfId="0" applyFont="1" applyFill="1" applyBorder="1" applyAlignment="1">
      <alignment horizontal="center" vertical="top" wrapText="1"/>
    </xf>
    <xf numFmtId="0" fontId="45" fillId="6" borderId="5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wrapText="1"/>
    </xf>
    <xf numFmtId="0" fontId="5" fillId="6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53" applyFont="1" applyAlignment="1">
      <alignment horizontal="left"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5" fillId="6" borderId="11" xfId="0" applyFont="1" applyFill="1" applyBorder="1" applyAlignment="1">
      <alignment horizontal="center" vertical="center" wrapText="1"/>
    </xf>
    <xf numFmtId="0" fontId="9" fillId="6" borderId="58" xfId="53" applyFont="1" applyFill="1" applyBorder="1" applyAlignment="1" applyProtection="1">
      <alignment horizontal="center" vertical="center" wrapText="1"/>
      <protection/>
    </xf>
    <xf numFmtId="0" fontId="9" fillId="6" borderId="16" xfId="53" applyFont="1" applyFill="1" applyBorder="1" applyAlignment="1" applyProtection="1">
      <alignment horizontal="center" vertical="center" wrapText="1"/>
      <protection/>
    </xf>
    <xf numFmtId="0" fontId="5" fillId="6" borderId="10" xfId="53" applyFont="1" applyFill="1" applyBorder="1" applyAlignment="1">
      <alignment horizontal="center" vertical="center" wrapText="1"/>
      <protection/>
    </xf>
    <xf numFmtId="0" fontId="6" fillId="6" borderId="28" xfId="53" applyFont="1" applyFill="1" applyBorder="1" applyAlignment="1">
      <alignment horizontal="left" vertical="center" wrapText="1"/>
      <protection/>
    </xf>
    <xf numFmtId="0" fontId="6" fillId="6" borderId="16" xfId="53" applyFont="1" applyFill="1" applyBorder="1" applyAlignment="1">
      <alignment horizontal="left" vertical="center" wrapText="1"/>
      <protection/>
    </xf>
    <xf numFmtId="0" fontId="6" fillId="6" borderId="28" xfId="53" applyFont="1" applyFill="1" applyBorder="1" applyAlignment="1" applyProtection="1">
      <alignment horizontal="left" vertical="center" wrapText="1"/>
      <protection/>
    </xf>
    <xf numFmtId="0" fontId="6" fillId="6" borderId="16" xfId="53" applyFont="1" applyFill="1" applyBorder="1" applyAlignment="1" applyProtection="1">
      <alignment horizontal="left" vertical="center" wrapText="1"/>
      <protection/>
    </xf>
    <xf numFmtId="0" fontId="10" fillId="6" borderId="1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4" fontId="38" fillId="6" borderId="18" xfId="59" applyNumberFormat="1" applyFont="1" applyFill="1" applyBorder="1" applyAlignment="1">
      <alignment horizontal="center" vertical="center" wrapText="1"/>
      <protection/>
    </xf>
    <xf numFmtId="4" fontId="38" fillId="6" borderId="17" xfId="59" applyNumberFormat="1" applyFont="1" applyFill="1" applyBorder="1" applyAlignment="1">
      <alignment horizontal="center" vertical="center" wrapText="1"/>
      <protection/>
    </xf>
    <xf numFmtId="0" fontId="107" fillId="0" borderId="0" xfId="53" applyFont="1" applyFill="1" applyAlignment="1">
      <alignment horizontal="left"/>
      <protection/>
    </xf>
    <xf numFmtId="0" fontId="33" fillId="0" borderId="0" xfId="60" applyFont="1" applyAlignment="1">
      <alignment horizontal="center"/>
      <protection/>
    </xf>
    <xf numFmtId="4" fontId="38" fillId="6" borderId="30" xfId="59" applyNumberFormat="1" applyFont="1" applyFill="1" applyBorder="1" applyAlignment="1">
      <alignment horizontal="center" vertical="center" wrapText="1"/>
      <protection/>
    </xf>
    <xf numFmtId="4" fontId="38" fillId="6" borderId="46" xfId="59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wrapText="1"/>
    </xf>
    <xf numFmtId="4" fontId="11" fillId="6" borderId="18" xfId="59" applyNumberFormat="1" applyFont="1" applyFill="1" applyBorder="1" applyAlignment="1">
      <alignment horizontal="center" vertical="center" wrapText="1"/>
      <protection/>
    </xf>
    <xf numFmtId="4" fontId="11" fillId="6" borderId="17" xfId="59" applyNumberFormat="1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wrapText="1"/>
      <protection/>
    </xf>
    <xf numFmtId="0" fontId="3" fillId="0" borderId="0" xfId="53" applyFont="1" applyFill="1" applyBorder="1" applyAlignment="1">
      <alignment vertical="top" wrapText="1"/>
      <protection/>
    </xf>
    <xf numFmtId="4" fontId="11" fillId="6" borderId="30" xfId="59" applyNumberFormat="1" applyFont="1" applyFill="1" applyBorder="1" applyAlignment="1">
      <alignment horizontal="center" vertical="center" wrapText="1"/>
      <protection/>
    </xf>
    <xf numFmtId="4" fontId="11" fillId="6" borderId="46" xfId="59" applyNumberFormat="1" applyFont="1" applyFill="1" applyBorder="1" applyAlignment="1">
      <alignment horizontal="center" vertical="center" wrapText="1"/>
      <protection/>
    </xf>
    <xf numFmtId="0" fontId="12" fillId="2" borderId="11" xfId="53" applyFont="1" applyFill="1" applyBorder="1" applyAlignment="1">
      <alignment horizontal="center" vertical="center" wrapText="1"/>
      <protection/>
    </xf>
    <xf numFmtId="0" fontId="12" fillId="2" borderId="30" xfId="53" applyFont="1" applyFill="1" applyBorder="1" applyAlignment="1">
      <alignment horizontal="center" vertical="top" wrapText="1"/>
      <protection/>
    </xf>
    <xf numFmtId="0" fontId="12" fillId="2" borderId="46" xfId="53" applyFont="1" applyFill="1" applyBorder="1" applyAlignment="1">
      <alignment horizontal="center" vertical="top" wrapText="1"/>
      <protection/>
    </xf>
    <xf numFmtId="0" fontId="12" fillId="0" borderId="11" xfId="53" applyFont="1" applyFill="1" applyBorder="1" applyAlignment="1" applyProtection="1">
      <alignment horizontal="left" vertical="top" wrapText="1"/>
      <protection/>
    </xf>
    <xf numFmtId="0" fontId="7" fillId="0" borderId="12" xfId="53" applyFont="1" applyBorder="1" applyAlignment="1">
      <alignment horizontal="left" wrapText="1"/>
      <protection/>
    </xf>
    <xf numFmtId="0" fontId="12" fillId="2" borderId="18" xfId="53" applyFont="1" applyFill="1" applyBorder="1" applyAlignment="1">
      <alignment horizontal="center" vertical="center" wrapText="1"/>
      <protection/>
    </xf>
    <xf numFmtId="0" fontId="12" fillId="2" borderId="17" xfId="53" applyFont="1" applyFill="1" applyBorder="1" applyAlignment="1">
      <alignment horizontal="center" vertical="center" wrapText="1"/>
      <protection/>
    </xf>
    <xf numFmtId="0" fontId="12" fillId="2" borderId="47" xfId="53" applyFont="1" applyFill="1" applyBorder="1" applyAlignment="1">
      <alignment horizontal="center" vertical="center" wrapText="1"/>
      <protection/>
    </xf>
    <xf numFmtId="0" fontId="12" fillId="2" borderId="49" xfId="53" applyFont="1" applyFill="1" applyBorder="1" applyAlignment="1">
      <alignment horizontal="center" vertical="center" wrapText="1"/>
      <protection/>
    </xf>
    <xf numFmtId="0" fontId="12" fillId="2" borderId="54" xfId="53" applyFont="1" applyFill="1" applyBorder="1" applyAlignment="1">
      <alignment horizontal="center" vertical="center" wrapText="1"/>
      <protection/>
    </xf>
    <xf numFmtId="0" fontId="12" fillId="2" borderId="55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 applyProtection="1">
      <alignment horizontal="left" vertical="top" wrapText="1"/>
      <protection/>
    </xf>
    <xf numFmtId="0" fontId="13" fillId="0" borderId="24" xfId="53" applyFont="1" applyFill="1" applyBorder="1" applyAlignment="1" applyProtection="1">
      <alignment horizontal="left" vertical="top" wrapText="1"/>
      <protection/>
    </xf>
    <xf numFmtId="0" fontId="13" fillId="0" borderId="17" xfId="53" applyFont="1" applyFill="1" applyBorder="1" applyAlignment="1" applyProtection="1">
      <alignment horizontal="left" vertical="top" wrapText="1"/>
      <protection/>
    </xf>
    <xf numFmtId="0" fontId="12" fillId="0" borderId="18" xfId="53" applyFont="1" applyFill="1" applyBorder="1" applyAlignment="1" applyProtection="1">
      <alignment horizontal="left" vertical="top" wrapText="1"/>
      <protection/>
    </xf>
    <xf numFmtId="0" fontId="12" fillId="0" borderId="17" xfId="53" applyFont="1" applyFill="1" applyBorder="1" applyAlignment="1" applyProtection="1">
      <alignment horizontal="left" vertical="top" wrapText="1"/>
      <protection/>
    </xf>
    <xf numFmtId="0" fontId="13" fillId="2" borderId="30" xfId="53" applyFont="1" applyFill="1" applyBorder="1" applyAlignment="1" applyProtection="1">
      <alignment horizontal="left" vertical="top" wrapText="1"/>
      <protection/>
    </xf>
    <xf numFmtId="0" fontId="13" fillId="2" borderId="45" xfId="53" applyFont="1" applyFill="1" applyBorder="1" applyAlignment="1" applyProtection="1">
      <alignment horizontal="left" vertical="top" wrapText="1"/>
      <protection/>
    </xf>
    <xf numFmtId="0" fontId="13" fillId="2" borderId="46" xfId="53" applyFont="1" applyFill="1" applyBorder="1" applyAlignment="1" applyProtection="1">
      <alignment horizontal="left" vertical="top" wrapText="1"/>
      <protection/>
    </xf>
    <xf numFmtId="0" fontId="40" fillId="2" borderId="30" xfId="53" applyFont="1" applyFill="1" applyBorder="1" applyAlignment="1" applyProtection="1">
      <alignment horizontal="left" vertical="center" wrapText="1"/>
      <protection/>
    </xf>
    <xf numFmtId="0" fontId="40" fillId="2" borderId="45" xfId="53" applyFont="1" applyFill="1" applyBorder="1" applyAlignment="1" applyProtection="1">
      <alignment horizontal="left" vertical="center" wrapText="1"/>
      <protection/>
    </xf>
    <xf numFmtId="0" fontId="40" fillId="2" borderId="46" xfId="53" applyFont="1" applyFill="1" applyBorder="1" applyAlignment="1" applyProtection="1">
      <alignment horizontal="left" vertical="center" wrapText="1"/>
      <protection/>
    </xf>
    <xf numFmtId="0" fontId="12" fillId="0" borderId="24" xfId="53" applyFont="1" applyFill="1" applyBorder="1" applyAlignment="1" applyProtection="1">
      <alignment horizontal="left" vertical="top" wrapText="1"/>
      <protection/>
    </xf>
    <xf numFmtId="0" fontId="13" fillId="2" borderId="30" xfId="53" applyFont="1" applyFill="1" applyBorder="1" applyAlignment="1">
      <alignment horizontal="left" vertical="top" wrapText="1"/>
      <protection/>
    </xf>
    <xf numFmtId="0" fontId="13" fillId="2" borderId="45" xfId="53" applyFont="1" applyFill="1" applyBorder="1" applyAlignment="1">
      <alignment horizontal="left" vertical="top" wrapText="1"/>
      <protection/>
    </xf>
    <xf numFmtId="0" fontId="13" fillId="2" borderId="46" xfId="53" applyFont="1" applyFill="1" applyBorder="1" applyAlignment="1">
      <alignment horizontal="left" vertical="top" wrapText="1"/>
      <protection/>
    </xf>
    <xf numFmtId="0" fontId="13" fillId="0" borderId="18" xfId="53" applyFont="1" applyFill="1" applyBorder="1" applyAlignment="1">
      <alignment horizontal="left" vertical="top" wrapText="1"/>
      <protection/>
    </xf>
    <xf numFmtId="0" fontId="13" fillId="0" borderId="24" xfId="53" applyFont="1" applyFill="1" applyBorder="1" applyAlignment="1">
      <alignment horizontal="left" vertical="top" wrapText="1"/>
      <protection/>
    </xf>
    <xf numFmtId="0" fontId="13" fillId="0" borderId="17" xfId="53" applyFont="1" applyFill="1" applyBorder="1" applyAlignment="1">
      <alignment horizontal="left" vertical="top" wrapText="1"/>
      <protection/>
    </xf>
    <xf numFmtId="0" fontId="12" fillId="2" borderId="10" xfId="53" applyFont="1" applyFill="1" applyBorder="1" applyAlignment="1">
      <alignment horizontal="center" vertical="center" wrapText="1"/>
      <protection/>
    </xf>
    <xf numFmtId="0" fontId="12" fillId="2" borderId="14" xfId="53" applyFont="1" applyFill="1" applyBorder="1" applyAlignment="1">
      <alignment horizontal="center" vertical="center" wrapText="1"/>
      <protection/>
    </xf>
    <xf numFmtId="0" fontId="31" fillId="0" borderId="0" xfId="53" applyFont="1" applyFill="1" applyBorder="1" applyAlignment="1">
      <alignment horizontal="center" vertical="center" wrapText="1"/>
      <protection/>
    </xf>
    <xf numFmtId="0" fontId="14" fillId="0" borderId="22" xfId="53" applyFont="1" applyFill="1" applyBorder="1" applyAlignment="1">
      <alignment horizontal="left" vertical="top" wrapText="1"/>
      <protection/>
    </xf>
    <xf numFmtId="0" fontId="14" fillId="0" borderId="26" xfId="53" applyFont="1" applyFill="1" applyBorder="1" applyAlignment="1">
      <alignment horizontal="left" vertical="top" wrapText="1"/>
      <protection/>
    </xf>
    <xf numFmtId="0" fontId="14" fillId="6" borderId="28" xfId="53" applyFont="1" applyFill="1" applyBorder="1" applyAlignment="1">
      <alignment horizontal="left" vertical="top" wrapText="1"/>
      <protection/>
    </xf>
    <xf numFmtId="0" fontId="14" fillId="6" borderId="16" xfId="53" applyFont="1" applyFill="1" applyBorder="1" applyAlignment="1">
      <alignment horizontal="left" vertical="top" wrapText="1"/>
      <protection/>
    </xf>
    <xf numFmtId="0" fontId="14" fillId="6" borderId="22" xfId="53" applyFont="1" applyFill="1" applyBorder="1" applyAlignment="1">
      <alignment horizontal="left" vertical="top" wrapText="1"/>
      <protection/>
    </xf>
    <xf numFmtId="0" fontId="14" fillId="6" borderId="26" xfId="53" applyFont="1" applyFill="1" applyBorder="1" applyAlignment="1">
      <alignment horizontal="left" vertical="top" wrapText="1"/>
      <protection/>
    </xf>
    <xf numFmtId="0" fontId="31" fillId="0" borderId="0" xfId="53" applyFont="1" applyAlignment="1">
      <alignment horizontal="left" wrapText="1"/>
      <protection/>
    </xf>
    <xf numFmtId="0" fontId="12" fillId="6" borderId="10" xfId="53" applyFont="1" applyFill="1" applyBorder="1" applyAlignment="1">
      <alignment horizontal="center" vertical="center" wrapText="1"/>
      <protection/>
    </xf>
    <xf numFmtId="0" fontId="12" fillId="6" borderId="30" xfId="53" applyFont="1" applyFill="1" applyBorder="1" applyAlignment="1">
      <alignment horizontal="center" vertical="center" wrapText="1"/>
      <protection/>
    </xf>
    <xf numFmtId="0" fontId="12" fillId="6" borderId="46" xfId="53" applyFont="1" applyFill="1" applyBorder="1" applyAlignment="1">
      <alignment horizontal="center" vertical="center" wrapText="1"/>
      <protection/>
    </xf>
    <xf numFmtId="0" fontId="12" fillId="6" borderId="21" xfId="53" applyFont="1" applyFill="1" applyBorder="1" applyAlignment="1">
      <alignment horizontal="center" vertical="center" wrapText="1"/>
      <protection/>
    </xf>
    <xf numFmtId="0" fontId="23" fillId="6" borderId="16" xfId="53" applyFont="1" applyFill="1" applyBorder="1">
      <alignment wrapText="1"/>
      <protection/>
    </xf>
    <xf numFmtId="0" fontId="108" fillId="0" borderId="0" xfId="0" applyFont="1" applyAlignment="1">
      <alignment horizontal="left" vertical="center" wrapText="1"/>
    </xf>
    <xf numFmtId="0" fontId="9" fillId="6" borderId="58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31" fillId="0" borderId="0" xfId="0" applyFont="1" applyFill="1" applyBorder="1" applyAlignment="1">
      <alignment horizontal="center" vertical="center" wrapText="1"/>
    </xf>
    <xf numFmtId="0" fontId="7" fillId="0" borderId="0" xfId="53" applyFont="1" applyBorder="1" applyAlignment="1">
      <alignment horizontal="center" wrapText="1"/>
      <protection/>
    </xf>
    <xf numFmtId="0" fontId="15" fillId="0" borderId="18" xfId="53" applyFont="1" applyFill="1" applyBorder="1" applyAlignment="1" applyProtection="1">
      <alignment horizontal="left" vertical="top" wrapText="1"/>
      <protection/>
    </xf>
    <xf numFmtId="0" fontId="15" fillId="0" borderId="17" xfId="53" applyFont="1" applyFill="1" applyBorder="1" applyAlignment="1" applyProtection="1">
      <alignment horizontal="left" vertical="top" wrapText="1"/>
      <protection/>
    </xf>
    <xf numFmtId="0" fontId="15" fillId="0" borderId="11" xfId="53" applyFont="1" applyFill="1" applyBorder="1" applyAlignment="1" applyProtection="1">
      <alignment horizontal="left" vertical="top" wrapText="1"/>
      <protection/>
    </xf>
    <xf numFmtId="0" fontId="16" fillId="0" borderId="51" xfId="53" applyFont="1" applyFill="1" applyBorder="1" applyAlignment="1" applyProtection="1">
      <alignment horizontal="left" vertical="top" wrapText="1"/>
      <protection/>
    </xf>
    <xf numFmtId="0" fontId="15" fillId="0" borderId="18" xfId="53" applyFont="1" applyFill="1" applyBorder="1" applyAlignment="1" applyProtection="1">
      <alignment vertical="top" wrapText="1"/>
      <protection/>
    </xf>
    <xf numFmtId="0" fontId="15" fillId="0" borderId="17" xfId="53" applyFont="1" applyFill="1" applyBorder="1" applyAlignment="1" applyProtection="1">
      <alignment vertical="top" wrapText="1"/>
      <protection/>
    </xf>
    <xf numFmtId="0" fontId="16" fillId="0" borderId="49" xfId="53" applyFont="1" applyFill="1" applyBorder="1" applyAlignment="1" applyProtection="1">
      <alignment horizontal="left" vertical="top" wrapText="1"/>
      <protection/>
    </xf>
    <xf numFmtId="0" fontId="15" fillId="0" borderId="24" xfId="53" applyFont="1" applyFill="1" applyBorder="1" applyAlignment="1" applyProtection="1">
      <alignment horizontal="left" vertical="top" wrapText="1"/>
      <protection/>
    </xf>
    <xf numFmtId="0" fontId="15" fillId="0" borderId="11" xfId="53" applyFont="1" applyFill="1" applyBorder="1" applyAlignment="1" applyProtection="1">
      <alignment vertical="top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12" fillId="6" borderId="11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left" vertical="top" wrapText="1"/>
      <protection/>
    </xf>
    <xf numFmtId="0" fontId="109" fillId="0" borderId="0" xfId="58" applyFont="1" applyAlignment="1">
      <alignment horizontal="left" vertical="center" wrapText="1"/>
      <protection/>
    </xf>
    <xf numFmtId="0" fontId="31" fillId="41" borderId="30" xfId="58" applyFont="1" applyFill="1" applyBorder="1" applyAlignment="1">
      <alignment horizontal="center" vertical="top" wrapText="1"/>
      <protection/>
    </xf>
    <xf numFmtId="0" fontId="31" fillId="41" borderId="46" xfId="58" applyFont="1" applyFill="1" applyBorder="1" applyAlignment="1">
      <alignment horizontal="center" vertical="top" wrapText="1"/>
      <protection/>
    </xf>
    <xf numFmtId="0" fontId="10" fillId="0" borderId="0" xfId="0" applyFont="1" applyFill="1" applyBorder="1" applyAlignment="1">
      <alignment horizontal="left" vertical="top" wrapText="1"/>
    </xf>
    <xf numFmtId="0" fontId="39" fillId="0" borderId="12" xfId="58" applyFont="1" applyBorder="1" applyAlignment="1">
      <alignment horizontal="center" vertical="center" wrapText="1"/>
      <protection/>
    </xf>
    <xf numFmtId="0" fontId="38" fillId="41" borderId="18" xfId="58" applyFont="1" applyFill="1" applyBorder="1" applyAlignment="1">
      <alignment horizontal="center" vertical="center" textRotation="90" wrapText="1"/>
      <protection/>
    </xf>
    <xf numFmtId="0" fontId="38" fillId="41" borderId="24" xfId="58" applyFont="1" applyFill="1" applyBorder="1" applyAlignment="1">
      <alignment horizontal="center" vertical="center" textRotation="90" wrapText="1"/>
      <protection/>
    </xf>
    <xf numFmtId="0" fontId="38" fillId="41" borderId="17" xfId="58" applyFont="1" applyFill="1" applyBorder="1" applyAlignment="1">
      <alignment horizontal="center" vertical="center" textRotation="90" wrapText="1"/>
      <protection/>
    </xf>
    <xf numFmtId="0" fontId="31" fillId="41" borderId="18" xfId="58" applyFont="1" applyFill="1" applyBorder="1" applyAlignment="1">
      <alignment horizontal="center" vertical="center" wrapText="1"/>
      <protection/>
    </xf>
    <xf numFmtId="0" fontId="31" fillId="41" borderId="24" xfId="58" applyFont="1" applyFill="1" applyBorder="1" applyAlignment="1">
      <alignment horizontal="center" vertical="center" wrapText="1"/>
      <protection/>
    </xf>
    <xf numFmtId="0" fontId="31" fillId="41" borderId="17" xfId="58" applyFont="1" applyFill="1" applyBorder="1" applyAlignment="1">
      <alignment horizontal="center" vertical="center" wrapText="1"/>
      <protection/>
    </xf>
    <xf numFmtId="0" fontId="38" fillId="41" borderId="18" xfId="58" applyFont="1" applyFill="1" applyBorder="1" applyAlignment="1">
      <alignment horizontal="center" vertical="center" wrapText="1"/>
      <protection/>
    </xf>
    <xf numFmtId="0" fontId="38" fillId="41" borderId="24" xfId="58" applyFont="1" applyFill="1" applyBorder="1" applyAlignment="1">
      <alignment horizontal="center" vertical="center" wrapText="1"/>
      <protection/>
    </xf>
    <xf numFmtId="0" fontId="38" fillId="41" borderId="17" xfId="58" applyFont="1" applyFill="1" applyBorder="1" applyAlignment="1">
      <alignment horizontal="center" vertical="center" wrapText="1"/>
      <protection/>
    </xf>
    <xf numFmtId="0" fontId="38" fillId="41" borderId="30" xfId="58" applyFont="1" applyFill="1" applyBorder="1" applyAlignment="1">
      <alignment horizontal="center" vertical="center" wrapText="1"/>
      <protection/>
    </xf>
    <xf numFmtId="0" fontId="38" fillId="41" borderId="45" xfId="58" applyFont="1" applyFill="1" applyBorder="1" applyAlignment="1">
      <alignment horizontal="center" vertical="center" wrapText="1"/>
      <protection/>
    </xf>
    <xf numFmtId="0" fontId="38" fillId="41" borderId="46" xfId="58" applyFont="1" applyFill="1" applyBorder="1" applyAlignment="1">
      <alignment horizontal="center" vertical="center" wrapText="1"/>
      <protection/>
    </xf>
    <xf numFmtId="0" fontId="0" fillId="0" borderId="30" xfId="53" applyBorder="1" applyAlignment="1">
      <alignment horizontal="center" wrapText="1"/>
      <protection/>
    </xf>
    <xf numFmtId="0" fontId="0" fillId="0" borderId="46" xfId="53" applyBorder="1" applyAlignment="1">
      <alignment horizontal="center" wrapText="1"/>
      <protection/>
    </xf>
    <xf numFmtId="0" fontId="23" fillId="6" borderId="30" xfId="53" applyFont="1" applyFill="1" applyBorder="1" applyAlignment="1">
      <alignment horizontal="center" wrapText="1"/>
      <protection/>
    </xf>
    <xf numFmtId="0" fontId="23" fillId="6" borderId="46" xfId="53" applyFont="1" applyFill="1" applyBorder="1" applyAlignment="1">
      <alignment horizontal="center" wrapText="1"/>
      <protection/>
    </xf>
    <xf numFmtId="0" fontId="15" fillId="0" borderId="30" xfId="53" applyFont="1" applyFill="1" applyBorder="1" applyAlignment="1" applyProtection="1">
      <alignment horizontal="left" vertical="center" wrapText="1"/>
      <protection/>
    </xf>
    <xf numFmtId="0" fontId="15" fillId="0" borderId="45" xfId="53" applyFont="1" applyFill="1" applyBorder="1" applyAlignment="1" applyProtection="1">
      <alignment horizontal="left" vertical="center" wrapText="1"/>
      <protection/>
    </xf>
    <xf numFmtId="0" fontId="15" fillId="0" borderId="46" xfId="53" applyFont="1" applyFill="1" applyBorder="1" applyAlignment="1" applyProtection="1">
      <alignment horizontal="left" vertical="center" wrapText="1"/>
      <protection/>
    </xf>
    <xf numFmtId="0" fontId="0" fillId="0" borderId="33" xfId="53" applyFont="1" applyBorder="1" applyAlignment="1">
      <alignment horizontal="center" wrapText="1"/>
      <protection/>
    </xf>
    <xf numFmtId="0" fontId="0" fillId="0" borderId="0" xfId="53" applyFont="1" applyBorder="1" applyAlignment="1">
      <alignment horizontal="center" wrapText="1"/>
      <protection/>
    </xf>
    <xf numFmtId="0" fontId="28" fillId="0" borderId="0" xfId="53" applyFont="1" applyFill="1" applyBorder="1" applyAlignment="1">
      <alignment horizontal="center" vertical="center" wrapText="1"/>
      <protection/>
    </xf>
    <xf numFmtId="0" fontId="28" fillId="0" borderId="0" xfId="53" applyFont="1" applyFill="1" applyBorder="1" applyAlignment="1" applyProtection="1">
      <alignment horizontal="left" vertical="top" wrapText="1"/>
      <protection/>
    </xf>
    <xf numFmtId="0" fontId="16" fillId="6" borderId="11" xfId="53" applyFont="1" applyFill="1" applyBorder="1" applyAlignment="1">
      <alignment horizontal="center" vertical="center" wrapText="1"/>
      <protection/>
    </xf>
    <xf numFmtId="0" fontId="12" fillId="6" borderId="11" xfId="53" applyFont="1" applyFill="1" applyBorder="1" applyAlignment="1">
      <alignment horizontal="center" vertical="top" wrapText="1"/>
      <protection/>
    </xf>
    <xf numFmtId="0" fontId="13" fillId="6" borderId="30" xfId="53" applyFont="1" applyFill="1" applyBorder="1" applyAlignment="1">
      <alignment horizontal="center" vertical="center" wrapText="1"/>
      <protection/>
    </xf>
    <xf numFmtId="0" fontId="13" fillId="6" borderId="46" xfId="53" applyFont="1" applyFill="1" applyBorder="1" applyAlignment="1">
      <alignment horizontal="center" vertical="center" wrapText="1"/>
      <protection/>
    </xf>
    <xf numFmtId="0" fontId="17" fillId="6" borderId="11" xfId="53" applyFont="1" applyFill="1" applyBorder="1" applyAlignment="1">
      <alignment horizontal="center" vertical="center" wrapText="1"/>
      <protection/>
    </xf>
    <xf numFmtId="0" fontId="23" fillId="6" borderId="11" xfId="53" applyFont="1" applyFill="1" applyBorder="1" applyAlignment="1">
      <alignment horizontal="center" vertical="center" wrapText="1"/>
      <protection/>
    </xf>
    <xf numFmtId="0" fontId="23" fillId="6" borderId="30" xfId="53" applyFont="1" applyFill="1" applyBorder="1" applyAlignment="1">
      <alignment horizontal="center" vertical="center" wrapText="1"/>
      <protection/>
    </xf>
    <xf numFmtId="0" fontId="23" fillId="6" borderId="46" xfId="53" applyFont="1" applyFill="1" applyBorder="1" applyAlignment="1">
      <alignment horizontal="center" vertical="center" wrapText="1"/>
      <protection/>
    </xf>
    <xf numFmtId="0" fontId="16" fillId="6" borderId="30" xfId="53" applyFont="1" applyFill="1" applyBorder="1" applyAlignment="1" applyProtection="1">
      <alignment horizontal="center" vertical="top" wrapText="1"/>
      <protection/>
    </xf>
    <xf numFmtId="0" fontId="16" fillId="6" borderId="45" xfId="53" applyFont="1" applyFill="1" applyBorder="1" applyAlignment="1" applyProtection="1">
      <alignment horizontal="center" vertical="top" wrapText="1"/>
      <protection/>
    </xf>
    <xf numFmtId="0" fontId="16" fillId="6" borderId="46" xfId="53" applyFont="1" applyFill="1" applyBorder="1" applyAlignment="1" applyProtection="1">
      <alignment horizontal="center" vertical="top" wrapText="1"/>
      <protection/>
    </xf>
    <xf numFmtId="0" fontId="24" fillId="6" borderId="30" xfId="53" applyFont="1" applyFill="1" applyBorder="1" applyAlignment="1">
      <alignment horizontal="center" wrapText="1"/>
      <protection/>
    </xf>
    <xf numFmtId="0" fontId="24" fillId="6" borderId="46" xfId="53" applyFont="1" applyFill="1" applyBorder="1" applyAlignment="1">
      <alignment horizontal="center" wrapText="1"/>
      <protection/>
    </xf>
    <xf numFmtId="0" fontId="13" fillId="0" borderId="20" xfId="53" applyFont="1" applyFill="1" applyBorder="1" applyAlignment="1" applyProtection="1">
      <alignment horizontal="left" vertical="top" wrapText="1"/>
      <protection/>
    </xf>
    <xf numFmtId="0" fontId="19" fillId="0" borderId="19" xfId="53" applyFont="1" applyFill="1" applyBorder="1" applyAlignment="1" applyProtection="1">
      <alignment horizontal="left" vertical="top" wrapText="1"/>
      <protection/>
    </xf>
    <xf numFmtId="0" fontId="19" fillId="0" borderId="13" xfId="53" applyFont="1" applyFill="1" applyBorder="1" applyAlignment="1" applyProtection="1">
      <alignment horizontal="left" vertical="top" wrapText="1"/>
      <protection/>
    </xf>
    <xf numFmtId="0" fontId="19" fillId="0" borderId="20" xfId="53" applyFont="1" applyFill="1" applyBorder="1" applyAlignment="1" applyProtection="1">
      <alignment horizontal="left" vertical="top" wrapText="1"/>
      <protection/>
    </xf>
    <xf numFmtId="0" fontId="19" fillId="0" borderId="14" xfId="53" applyFont="1" applyFill="1" applyBorder="1" applyAlignment="1" applyProtection="1">
      <alignment horizontal="left" vertical="top" wrapText="1"/>
      <protection/>
    </xf>
    <xf numFmtId="0" fontId="19" fillId="0" borderId="16" xfId="53" applyFont="1" applyFill="1" applyBorder="1" applyAlignment="1" applyProtection="1">
      <alignment horizontal="left" vertical="top" wrapText="1"/>
      <protection/>
    </xf>
    <xf numFmtId="0" fontId="12" fillId="6" borderId="20" xfId="53" applyFont="1" applyFill="1" applyBorder="1" applyAlignment="1">
      <alignment horizontal="center" vertical="center" wrapText="1"/>
      <protection/>
    </xf>
    <xf numFmtId="0" fontId="12" fillId="6" borderId="13" xfId="53" applyFont="1" applyFill="1" applyBorder="1" applyAlignment="1">
      <alignment horizontal="center" vertical="center" wrapText="1"/>
      <protection/>
    </xf>
    <xf numFmtId="0" fontId="12" fillId="6" borderId="59" xfId="53" applyFont="1" applyFill="1" applyBorder="1" applyAlignment="1">
      <alignment horizontal="center" vertical="center" wrapText="1"/>
      <protection/>
    </xf>
    <xf numFmtId="0" fontId="12" fillId="6" borderId="60" xfId="53" applyFont="1" applyFill="1" applyBorder="1" applyAlignment="1">
      <alignment horizontal="center" vertical="center" wrapText="1"/>
      <protection/>
    </xf>
    <xf numFmtId="0" fontId="18" fillId="6" borderId="14" xfId="53" applyFont="1" applyFill="1" applyBorder="1" applyAlignment="1" applyProtection="1">
      <alignment horizontal="left" vertical="center" wrapText="1"/>
      <protection/>
    </xf>
    <xf numFmtId="0" fontId="18" fillId="6" borderId="16" xfId="53" applyFont="1" applyFill="1" applyBorder="1" applyAlignment="1" applyProtection="1">
      <alignment horizontal="left" vertical="center" wrapText="1"/>
      <protection/>
    </xf>
    <xf numFmtId="0" fontId="18" fillId="0" borderId="20" xfId="53" applyFont="1" applyFill="1" applyBorder="1" applyAlignment="1" applyProtection="1">
      <alignment horizontal="left" vertical="top" wrapText="1"/>
      <protection/>
    </xf>
    <xf numFmtId="0" fontId="18" fillId="0" borderId="19" xfId="53" applyFont="1" applyFill="1" applyBorder="1" applyAlignment="1" applyProtection="1">
      <alignment horizontal="left" vertical="top" wrapText="1"/>
      <protection/>
    </xf>
    <xf numFmtId="0" fontId="18" fillId="0" borderId="13" xfId="53" applyFont="1" applyFill="1" applyBorder="1" applyAlignment="1" applyProtection="1">
      <alignment horizontal="left" vertical="top" wrapText="1"/>
      <protection/>
    </xf>
    <xf numFmtId="0" fontId="26" fillId="12" borderId="30" xfId="53" applyFont="1" applyFill="1" applyBorder="1" applyAlignment="1" applyProtection="1">
      <alignment horizontal="left" wrapText="1"/>
      <protection/>
    </xf>
    <xf numFmtId="0" fontId="26" fillId="12" borderId="45" xfId="53" applyFont="1" applyFill="1" applyBorder="1" applyAlignment="1" applyProtection="1">
      <alignment horizontal="left" wrapText="1"/>
      <protection/>
    </xf>
    <xf numFmtId="0" fontId="26" fillId="12" borderId="46" xfId="53" applyFont="1" applyFill="1" applyBorder="1" applyAlignment="1" applyProtection="1">
      <alignment horizontal="left" wrapText="1"/>
      <protection/>
    </xf>
    <xf numFmtId="0" fontId="6" fillId="12" borderId="30" xfId="53" applyFont="1" applyFill="1" applyBorder="1" applyAlignment="1" applyProtection="1">
      <alignment horizontal="left" wrapText="1"/>
      <protection/>
    </xf>
    <xf numFmtId="0" fontId="6" fillId="12" borderId="45" xfId="53" applyFont="1" applyFill="1" applyBorder="1" applyAlignment="1" applyProtection="1">
      <alignment horizontal="left" wrapText="1"/>
      <protection/>
    </xf>
    <xf numFmtId="0" fontId="6" fillId="12" borderId="46" xfId="53" applyFont="1" applyFill="1" applyBorder="1" applyAlignment="1" applyProtection="1">
      <alignment horizontal="left" wrapText="1"/>
      <protection/>
    </xf>
    <xf numFmtId="0" fontId="6" fillId="6" borderId="61" xfId="53" applyFont="1" applyFill="1" applyBorder="1" applyAlignment="1" applyProtection="1">
      <alignment horizontal="left" vertical="center" wrapText="1"/>
      <protection/>
    </xf>
    <xf numFmtId="0" fontId="6" fillId="6" borderId="62" xfId="53" applyFont="1" applyFill="1" applyBorder="1" applyAlignment="1" applyProtection="1">
      <alignment horizontal="left" vertical="center" wrapText="1"/>
      <protection/>
    </xf>
    <xf numFmtId="0" fontId="6" fillId="6" borderId="63" xfId="53" applyFont="1" applyFill="1" applyBorder="1" applyAlignment="1" applyProtection="1">
      <alignment horizontal="left" vertical="center" wrapText="1"/>
      <protection/>
    </xf>
    <xf numFmtId="0" fontId="7" fillId="0" borderId="64" xfId="53" applyFont="1" applyFill="1" applyBorder="1" applyAlignment="1">
      <alignment horizontal="left" wrapText="1"/>
      <protection/>
    </xf>
    <xf numFmtId="0" fontId="24" fillId="6" borderId="65" xfId="53" applyFont="1" applyFill="1" applyBorder="1" applyAlignment="1">
      <alignment horizontal="center" vertical="center" wrapText="1"/>
      <protection/>
    </xf>
    <xf numFmtId="0" fontId="24" fillId="6" borderId="66" xfId="53" applyFont="1" applyFill="1" applyBorder="1" applyAlignment="1">
      <alignment horizontal="center" vertical="center" wrapText="1"/>
      <protection/>
    </xf>
    <xf numFmtId="0" fontId="24" fillId="6" borderId="67" xfId="53" applyFont="1" applyFill="1" applyBorder="1" applyAlignment="1">
      <alignment horizontal="center" vertical="center" wrapText="1"/>
      <protection/>
    </xf>
    <xf numFmtId="0" fontId="110" fillId="0" borderId="0" xfId="53" applyFont="1" applyFill="1" applyBorder="1" applyAlignment="1">
      <alignment horizontal="left" vertical="center" wrapText="1"/>
      <protection/>
    </xf>
    <xf numFmtId="0" fontId="23" fillId="0" borderId="33" xfId="53" applyFont="1" applyFill="1" applyBorder="1" applyAlignment="1">
      <alignment horizontal="left" vertical="center" wrapText="1"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24" fillId="0" borderId="68" xfId="53" applyFont="1" applyFill="1" applyBorder="1" applyAlignment="1">
      <alignment horizontal="left" vertical="center" wrapText="1"/>
      <protection/>
    </xf>
    <xf numFmtId="0" fontId="24" fillId="0" borderId="69" xfId="53" applyFont="1" applyFill="1" applyBorder="1" applyAlignment="1">
      <alignment horizontal="left" vertical="center" wrapText="1"/>
      <protection/>
    </xf>
    <xf numFmtId="0" fontId="24" fillId="0" borderId="70" xfId="53" applyFont="1" applyFill="1" applyBorder="1" applyAlignment="1">
      <alignment horizontal="left" vertical="center" wrapText="1"/>
      <protection/>
    </xf>
    <xf numFmtId="0" fontId="4" fillId="12" borderId="71" xfId="53" applyFont="1" applyFill="1" applyBorder="1" applyAlignment="1" applyProtection="1">
      <alignment horizontal="left" vertical="center" wrapText="1"/>
      <protection/>
    </xf>
    <xf numFmtId="0" fontId="6" fillId="12" borderId="72" xfId="53" applyFont="1" applyFill="1" applyBorder="1" applyAlignment="1" applyProtection="1">
      <alignment horizontal="left" vertical="center" wrapText="1"/>
      <protection/>
    </xf>
    <xf numFmtId="0" fontId="6" fillId="12" borderId="73" xfId="53" applyFont="1" applyFill="1" applyBorder="1" applyAlignment="1" applyProtection="1">
      <alignment horizontal="left" vertical="center" wrapText="1"/>
      <protection/>
    </xf>
    <xf numFmtId="0" fontId="56" fillId="6" borderId="65" xfId="53" applyFont="1" applyFill="1" applyBorder="1" applyAlignment="1">
      <alignment horizontal="center" vertical="center" wrapText="1"/>
      <protection/>
    </xf>
    <xf numFmtId="0" fontId="56" fillId="6" borderId="66" xfId="53" applyFont="1" applyFill="1" applyBorder="1" applyAlignment="1">
      <alignment horizontal="center" vertical="center" wrapText="1"/>
      <protection/>
    </xf>
    <xf numFmtId="0" fontId="56" fillId="6" borderId="67" xfId="53" applyFont="1" applyFill="1" applyBorder="1" applyAlignment="1">
      <alignment horizontal="center" vertical="center" wrapText="1"/>
      <protection/>
    </xf>
    <xf numFmtId="0" fontId="24" fillId="0" borderId="30" xfId="53" applyFont="1" applyFill="1" applyBorder="1" applyAlignment="1">
      <alignment horizontal="left" vertical="center" wrapText="1"/>
      <protection/>
    </xf>
    <xf numFmtId="0" fontId="24" fillId="0" borderId="45" xfId="53" applyFont="1" applyFill="1" applyBorder="1" applyAlignment="1">
      <alignment horizontal="left" vertical="center" wrapText="1"/>
      <protection/>
    </xf>
    <xf numFmtId="0" fontId="24" fillId="0" borderId="46" xfId="53" applyFont="1" applyFill="1" applyBorder="1" applyAlignment="1">
      <alignment horizontal="left" vertical="center" wrapText="1"/>
      <protection/>
    </xf>
    <xf numFmtId="0" fontId="24" fillId="0" borderId="52" xfId="53" applyFont="1" applyFill="1" applyBorder="1" applyAlignment="1">
      <alignment horizontal="left" vertical="center" wrapText="1"/>
      <protection/>
    </xf>
    <xf numFmtId="0" fontId="24" fillId="0" borderId="64" xfId="53" applyFont="1" applyFill="1" applyBorder="1" applyAlignment="1">
      <alignment horizontal="left" vertical="center" wrapText="1"/>
      <protection/>
    </xf>
    <xf numFmtId="0" fontId="24" fillId="0" borderId="53" xfId="53" applyFont="1" applyFill="1" applyBorder="1" applyAlignment="1">
      <alignment horizontal="left" vertical="center" wrapText="1"/>
      <protection/>
    </xf>
    <xf numFmtId="0" fontId="12" fillId="6" borderId="14" xfId="53" applyFont="1" applyFill="1" applyBorder="1" applyAlignment="1" applyProtection="1">
      <alignment horizontal="left" vertical="center" wrapText="1"/>
      <protection/>
    </xf>
    <xf numFmtId="0" fontId="12" fillId="6" borderId="16" xfId="53" applyFont="1" applyFill="1" applyBorder="1" applyAlignment="1" applyProtection="1">
      <alignment horizontal="left" vertical="center" wrapText="1"/>
      <protection/>
    </xf>
    <xf numFmtId="0" fontId="18" fillId="6" borderId="74" xfId="53" applyFont="1" applyFill="1" applyBorder="1" applyAlignment="1" applyProtection="1">
      <alignment horizontal="left" vertical="center" wrapText="1"/>
      <protection/>
    </xf>
    <xf numFmtId="0" fontId="18" fillId="6" borderId="75" xfId="53" applyFont="1" applyFill="1" applyBorder="1" applyAlignment="1" applyProtection="1">
      <alignment horizontal="left" vertical="center" wrapText="1"/>
      <protection/>
    </xf>
    <xf numFmtId="0" fontId="18" fillId="0" borderId="18" xfId="53" applyFont="1" applyFill="1" applyBorder="1" applyAlignment="1">
      <alignment horizontal="left" vertical="top" wrapText="1"/>
      <protection/>
    </xf>
    <xf numFmtId="0" fontId="18" fillId="0" borderId="24" xfId="53" applyFont="1" applyFill="1" applyBorder="1" applyAlignment="1">
      <alignment horizontal="left" vertical="top" wrapText="1"/>
      <protection/>
    </xf>
    <xf numFmtId="0" fontId="18" fillId="0" borderId="17" xfId="53" applyFont="1" applyFill="1" applyBorder="1" applyAlignment="1">
      <alignment horizontal="left" vertical="top" wrapText="1"/>
      <protection/>
    </xf>
    <xf numFmtId="0" fontId="19" fillId="0" borderId="76" xfId="53" applyFont="1" applyFill="1" applyBorder="1" applyAlignment="1" applyProtection="1">
      <alignment horizontal="left" vertical="top" wrapText="1"/>
      <protection/>
    </xf>
    <xf numFmtId="0" fontId="19" fillId="0" borderId="26" xfId="53" applyFont="1" applyFill="1" applyBorder="1" applyAlignment="1" applyProtection="1">
      <alignment horizontal="left" vertical="top" wrapText="1"/>
      <protection/>
    </xf>
    <xf numFmtId="0" fontId="19" fillId="0" borderId="22" xfId="53" applyFont="1" applyFill="1" applyBorder="1" applyAlignment="1" applyProtection="1">
      <alignment horizontal="left" vertical="top" wrapText="1"/>
      <protection/>
    </xf>
    <xf numFmtId="0" fontId="19" fillId="0" borderId="30" xfId="53" applyFont="1" applyFill="1" applyBorder="1" applyAlignment="1" applyProtection="1">
      <alignment horizontal="left" vertical="center" wrapText="1"/>
      <protection/>
    </xf>
    <xf numFmtId="0" fontId="19" fillId="0" borderId="46" xfId="53" applyFont="1" applyFill="1" applyBorder="1" applyAlignment="1" applyProtection="1">
      <alignment horizontal="left" vertical="center" wrapText="1"/>
      <protection/>
    </xf>
    <xf numFmtId="0" fontId="13" fillId="0" borderId="19" xfId="53" applyFont="1" applyFill="1" applyBorder="1" applyAlignment="1" applyProtection="1">
      <alignment horizontal="left" vertical="top" wrapText="1"/>
      <protection/>
    </xf>
    <xf numFmtId="0" fontId="13" fillId="0" borderId="13" xfId="53" applyFont="1" applyFill="1" applyBorder="1" applyAlignment="1" applyProtection="1">
      <alignment horizontal="left" vertical="top" wrapText="1"/>
      <protection/>
    </xf>
    <xf numFmtId="0" fontId="19" fillId="0" borderId="14" xfId="53" applyFont="1" applyFill="1" applyBorder="1" applyAlignment="1" applyProtection="1">
      <alignment horizontal="left" vertical="center" wrapText="1"/>
      <protection/>
    </xf>
    <xf numFmtId="0" fontId="19" fillId="0" borderId="16" xfId="53" applyFont="1" applyFill="1" applyBorder="1" applyAlignment="1" applyProtection="1">
      <alignment horizontal="left" vertical="center" wrapText="1"/>
      <protection/>
    </xf>
    <xf numFmtId="0" fontId="47" fillId="0" borderId="14" xfId="53" applyFont="1" applyFill="1" applyBorder="1" applyAlignment="1" applyProtection="1">
      <alignment horizontal="left" vertical="center" wrapText="1"/>
      <protection/>
    </xf>
    <xf numFmtId="0" fontId="47" fillId="0" borderId="16" xfId="53" applyFont="1" applyFill="1" applyBorder="1" applyAlignment="1" applyProtection="1">
      <alignment horizontal="left" vertical="center" wrapText="1"/>
      <protection/>
    </xf>
    <xf numFmtId="0" fontId="56" fillId="0" borderId="0" xfId="53" applyFont="1" applyAlignment="1">
      <alignment wrapText="1"/>
      <protection/>
    </xf>
    <xf numFmtId="0" fontId="30" fillId="0" borderId="0" xfId="53" applyFont="1" applyFill="1" applyBorder="1" applyAlignment="1">
      <alignment horizontal="center" vertical="center" wrapText="1"/>
      <protection/>
    </xf>
    <xf numFmtId="0" fontId="12" fillId="6" borderId="77" xfId="53" applyFont="1" applyFill="1" applyBorder="1" applyAlignment="1">
      <alignment horizontal="center" vertical="center" wrapText="1"/>
      <protection/>
    </xf>
    <xf numFmtId="0" fontId="12" fillId="6" borderId="78" xfId="53" applyFont="1" applyFill="1" applyBorder="1" applyAlignment="1">
      <alignment horizontal="center" vertical="center" wrapText="1"/>
      <protection/>
    </xf>
    <xf numFmtId="0" fontId="18" fillId="33" borderId="20" xfId="53" applyFont="1" applyFill="1" applyBorder="1" applyAlignment="1" applyProtection="1">
      <alignment horizontal="left" vertical="top" wrapText="1"/>
      <protection/>
    </xf>
    <xf numFmtId="0" fontId="18" fillId="33" borderId="13" xfId="53" applyFont="1" applyFill="1" applyBorder="1" applyAlignment="1" applyProtection="1">
      <alignment horizontal="left" vertical="top" wrapText="1"/>
      <protection/>
    </xf>
    <xf numFmtId="0" fontId="19" fillId="33" borderId="20" xfId="53" applyFont="1" applyFill="1" applyBorder="1" applyAlignment="1" applyProtection="1">
      <alignment horizontal="left" vertical="top" wrapText="1"/>
      <protection/>
    </xf>
    <xf numFmtId="0" fontId="19" fillId="33" borderId="13" xfId="53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0" fillId="6" borderId="18" xfId="0" applyFill="1" applyBorder="1" applyAlignment="1">
      <alignment horizontal="center" vertical="top" wrapText="1"/>
    </xf>
    <xf numFmtId="0" fontId="0" fillId="6" borderId="24" xfId="0" applyFill="1" applyBorder="1" applyAlignment="1">
      <alignment horizontal="center" vertical="top" wrapText="1"/>
    </xf>
    <xf numFmtId="0" fontId="0" fillId="6" borderId="17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5" fillId="6" borderId="18" xfId="53" applyFont="1" applyFill="1" applyBorder="1" applyAlignment="1">
      <alignment horizontal="center" vertical="center" wrapText="1"/>
      <protection/>
    </xf>
    <xf numFmtId="0" fontId="5" fillId="6" borderId="17" xfId="53" applyFont="1" applyFill="1" applyBorder="1" applyAlignment="1">
      <alignment horizontal="center" vertical="center" wrapText="1"/>
      <protection/>
    </xf>
    <xf numFmtId="0" fontId="11" fillId="0" borderId="79" xfId="53" applyFont="1" applyBorder="1" applyAlignment="1">
      <alignment vertical="center" wrapText="1"/>
      <protection/>
    </xf>
    <xf numFmtId="0" fontId="5" fillId="6" borderId="20" xfId="53" applyFont="1" applyFill="1" applyBorder="1" applyAlignment="1">
      <alignment horizontal="center" vertical="center" wrapText="1"/>
      <protection/>
    </xf>
    <xf numFmtId="0" fontId="5" fillId="6" borderId="19" xfId="53" applyFont="1" applyFill="1" applyBorder="1" applyAlignment="1">
      <alignment horizontal="center" vertical="center" wrapText="1"/>
      <protection/>
    </xf>
    <xf numFmtId="0" fontId="5" fillId="6" borderId="13" xfId="53" applyFont="1" applyFill="1" applyBorder="1" applyAlignment="1">
      <alignment horizontal="center" vertical="center" wrapText="1"/>
      <protection/>
    </xf>
    <xf numFmtId="0" fontId="5" fillId="6" borderId="23" xfId="53" applyFont="1" applyFill="1" applyBorder="1" applyAlignment="1">
      <alignment horizontal="center" vertical="center" wrapText="1"/>
      <protection/>
    </xf>
    <xf numFmtId="0" fontId="5" fillId="6" borderId="25" xfId="53" applyFont="1" applyFill="1" applyBorder="1" applyAlignment="1">
      <alignment horizontal="center" vertical="center" wrapText="1"/>
      <protection/>
    </xf>
    <xf numFmtId="0" fontId="5" fillId="6" borderId="21" xfId="53" applyFont="1" applyFill="1" applyBorder="1" applyAlignment="1">
      <alignment horizontal="center" vertical="center" wrapText="1"/>
      <protection/>
    </xf>
    <xf numFmtId="0" fontId="5" fillId="6" borderId="79" xfId="53" applyFont="1" applyFill="1" applyBorder="1" applyAlignment="1">
      <alignment horizontal="center" vertical="center" wrapText="1"/>
      <protection/>
    </xf>
    <xf numFmtId="0" fontId="5" fillId="6" borderId="22" xfId="53" applyFont="1" applyFill="1" applyBorder="1" applyAlignment="1">
      <alignment horizontal="center" vertical="center" wrapText="1"/>
      <protection/>
    </xf>
    <xf numFmtId="0" fontId="5" fillId="6" borderId="30" xfId="53" applyFont="1" applyFill="1" applyBorder="1" applyAlignment="1">
      <alignment horizontal="center" vertical="center" wrapText="1"/>
      <protection/>
    </xf>
    <xf numFmtId="0" fontId="5" fillId="6" borderId="46" xfId="53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vertical="center" wrapText="1"/>
      <protection/>
    </xf>
    <xf numFmtId="0" fontId="111" fillId="0" borderId="0" xfId="53" applyFont="1" applyFill="1" applyBorder="1" applyAlignment="1">
      <alignment horizontal="right" vertical="top" wrapText="1"/>
      <protection/>
    </xf>
    <xf numFmtId="0" fontId="5" fillId="0" borderId="0" xfId="53" applyFont="1" applyFill="1" applyBorder="1" applyAlignment="1">
      <alignment vertical="top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30" fillId="0" borderId="0" xfId="53" applyFont="1" applyAlignment="1">
      <alignment horizontal="left" wrapText="1"/>
      <protection/>
    </xf>
    <xf numFmtId="0" fontId="28" fillId="0" borderId="12" xfId="53" applyFont="1" applyFill="1" applyBorder="1" applyAlignment="1">
      <alignment horizontal="center" vertical="center" wrapText="1"/>
      <protection/>
    </xf>
    <xf numFmtId="0" fontId="12" fillId="6" borderId="11" xfId="53" applyFont="1" applyFill="1" applyBorder="1" applyAlignment="1">
      <alignment horizontal="center" vertical="center" wrapText="1"/>
      <protection/>
    </xf>
    <xf numFmtId="0" fontId="12" fillId="6" borderId="47" xfId="53" applyFont="1" applyFill="1" applyBorder="1" applyAlignment="1">
      <alignment horizontal="center" vertical="center" wrapText="1"/>
      <protection/>
    </xf>
    <xf numFmtId="0" fontId="12" fillId="6" borderId="49" xfId="53" applyFont="1" applyFill="1" applyBorder="1" applyAlignment="1">
      <alignment horizontal="center" vertical="center" wrapText="1"/>
      <protection/>
    </xf>
    <xf numFmtId="0" fontId="12" fillId="6" borderId="30" xfId="53" applyFont="1" applyFill="1" applyBorder="1" applyAlignment="1">
      <alignment horizontal="center" vertical="center" wrapText="1"/>
      <protection/>
    </xf>
    <xf numFmtId="0" fontId="12" fillId="6" borderId="45" xfId="53" applyFont="1" applyFill="1" applyBorder="1" applyAlignment="1">
      <alignment horizontal="center" vertical="center" wrapText="1"/>
      <protection/>
    </xf>
    <xf numFmtId="0" fontId="12" fillId="6" borderId="46" xfId="53" applyFont="1" applyFill="1" applyBorder="1" applyAlignment="1">
      <alignment horizontal="center" vertical="center" wrapText="1"/>
      <protection/>
    </xf>
    <xf numFmtId="0" fontId="45" fillId="42" borderId="11" xfId="53" applyFont="1" applyFill="1" applyBorder="1" applyAlignment="1">
      <alignment horizontal="center" vertical="center" wrapText="1"/>
      <protection/>
    </xf>
    <xf numFmtId="0" fontId="12" fillId="6" borderId="24" xfId="53" applyFont="1" applyFill="1" applyBorder="1" applyAlignment="1">
      <alignment horizontal="center" vertical="center" wrapText="1"/>
      <protection/>
    </xf>
    <xf numFmtId="0" fontId="12" fillId="6" borderId="17" xfId="53" applyFont="1" applyFill="1" applyBorder="1" applyAlignment="1">
      <alignment horizontal="center" vertical="center" wrapText="1"/>
      <protection/>
    </xf>
    <xf numFmtId="0" fontId="12" fillId="6" borderId="54" xfId="53" applyFont="1" applyFill="1" applyBorder="1" applyAlignment="1">
      <alignment horizontal="center" vertical="center" wrapText="1"/>
      <protection/>
    </xf>
    <xf numFmtId="0" fontId="12" fillId="6" borderId="55" xfId="53" applyFont="1" applyFill="1" applyBorder="1" applyAlignment="1">
      <alignment horizontal="center" vertical="center" wrapText="1"/>
      <protection/>
    </xf>
    <xf numFmtId="0" fontId="45" fillId="42" borderId="17" xfId="53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wrapText="1"/>
      <protection/>
    </xf>
    <xf numFmtId="0" fontId="0" fillId="0" borderId="0" xfId="53" applyAlignment="1">
      <alignment wrapText="1"/>
      <protection/>
    </xf>
    <xf numFmtId="0" fontId="0" fillId="0" borderId="0" xfId="53" applyAlignment="1">
      <alignment horizontal="left" wrapText="1"/>
      <protection/>
    </xf>
    <xf numFmtId="0" fontId="12" fillId="6" borderId="80" xfId="53" applyFont="1" applyFill="1" applyBorder="1" applyAlignment="1">
      <alignment horizontal="center" vertical="center" wrapText="1"/>
      <protection/>
    </xf>
    <xf numFmtId="0" fontId="23" fillId="6" borderId="38" xfId="53" applyFont="1" applyFill="1" applyBorder="1">
      <alignment wrapText="1"/>
      <protection/>
    </xf>
    <xf numFmtId="0" fontId="12" fillId="6" borderId="18" xfId="53" applyFont="1" applyFill="1" applyBorder="1" applyAlignment="1">
      <alignment horizontal="center" vertical="center" wrapText="1"/>
      <protection/>
    </xf>
    <xf numFmtId="0" fontId="12" fillId="6" borderId="17" xfId="53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Обычный 5" xfId="58"/>
    <cellStyle name="Обычный_Поступления в ФБ и субъект от ФАС за 10 мес" xfId="59"/>
    <cellStyle name="Обычный_проекты новых форм" xfId="60"/>
    <cellStyle name="Обычный_ШАБЛОН ф 9 (последний вариант)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U95"/>
  <sheetViews>
    <sheetView zoomScale="120" zoomScaleNormal="120" zoomScalePageLayoutView="0" workbookViewId="0" topLeftCell="A87">
      <selection activeCell="P100" sqref="P100"/>
    </sheetView>
  </sheetViews>
  <sheetFormatPr defaultColWidth="9.140625" defaultRowHeight="12.75"/>
  <cols>
    <col min="1" max="1" width="3.28125" style="0" bestFit="1" customWidth="1"/>
    <col min="2" max="2" width="37.7109375" style="0" customWidth="1"/>
    <col min="3" max="3" width="8.140625" style="0" customWidth="1"/>
    <col min="4" max="9" width="6.7109375" style="0" customWidth="1"/>
    <col min="10" max="11" width="7.28125" style="0" customWidth="1"/>
    <col min="12" max="18" width="6.7109375" style="0" customWidth="1"/>
    <col min="19" max="19" width="6.28125" style="0" bestFit="1" customWidth="1"/>
    <col min="21" max="21" width="11.8515625" style="0" bestFit="1" customWidth="1"/>
  </cols>
  <sheetData>
    <row r="1" ht="12.75">
      <c r="B1" s="7" t="s">
        <v>8</v>
      </c>
    </row>
    <row r="2" spans="2:19" ht="12.75">
      <c r="B2" s="595" t="s">
        <v>760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</row>
    <row r="3" spans="2:19" ht="12.75">
      <c r="B3" s="595" t="s">
        <v>761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</row>
    <row r="4" spans="2:19" ht="48" customHeight="1">
      <c r="B4" s="596" t="s">
        <v>777</v>
      </c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</row>
    <row r="5" spans="1:19" ht="26.25" customHeight="1">
      <c r="A5" s="54"/>
      <c r="B5" s="58"/>
      <c r="C5" s="55"/>
      <c r="D5" s="597" t="s">
        <v>175</v>
      </c>
      <c r="E5" s="597"/>
      <c r="F5" s="597"/>
      <c r="G5" s="600" t="s">
        <v>349</v>
      </c>
      <c r="H5" s="56"/>
      <c r="I5" s="57"/>
      <c r="J5" s="57"/>
      <c r="K5" s="57"/>
      <c r="L5" s="593" t="s">
        <v>175</v>
      </c>
      <c r="M5" s="594"/>
      <c r="N5" s="58"/>
      <c r="O5" s="55"/>
      <c r="P5" s="598" t="s">
        <v>10</v>
      </c>
      <c r="Q5" s="599"/>
      <c r="R5" s="55"/>
      <c r="S5" s="55"/>
    </row>
    <row r="6" spans="1:19" ht="182.25" customHeight="1">
      <c r="A6" s="59" t="s">
        <v>107</v>
      </c>
      <c r="B6" s="67" t="s">
        <v>123</v>
      </c>
      <c r="C6" s="60" t="s">
        <v>124</v>
      </c>
      <c r="D6" s="146" t="s">
        <v>348</v>
      </c>
      <c r="E6" s="60" t="s">
        <v>178</v>
      </c>
      <c r="F6" s="60" t="s">
        <v>179</v>
      </c>
      <c r="G6" s="601"/>
      <c r="H6" s="62" t="s">
        <v>181</v>
      </c>
      <c r="I6" s="63" t="s">
        <v>230</v>
      </c>
      <c r="J6" s="60" t="s">
        <v>227</v>
      </c>
      <c r="K6" s="60" t="s">
        <v>9</v>
      </c>
      <c r="L6" s="64" t="s">
        <v>228</v>
      </c>
      <c r="M6" s="64" t="s">
        <v>229</v>
      </c>
      <c r="N6" s="60" t="s">
        <v>182</v>
      </c>
      <c r="O6" s="62" t="s">
        <v>183</v>
      </c>
      <c r="P6" s="282" t="s">
        <v>184</v>
      </c>
      <c r="Q6" s="283" t="s">
        <v>185</v>
      </c>
      <c r="R6" s="60" t="s">
        <v>186</v>
      </c>
      <c r="S6" s="60" t="s">
        <v>187</v>
      </c>
    </row>
    <row r="7" spans="1:19" ht="12.75">
      <c r="A7" s="276" t="s">
        <v>188</v>
      </c>
      <c r="B7" s="72" t="s">
        <v>81</v>
      </c>
      <c r="C7" s="69" t="s">
        <v>189</v>
      </c>
      <c r="D7" s="69" t="s">
        <v>190</v>
      </c>
      <c r="E7" s="69" t="s">
        <v>191</v>
      </c>
      <c r="F7" s="70" t="s">
        <v>192</v>
      </c>
      <c r="G7" s="71" t="s">
        <v>193</v>
      </c>
      <c r="H7" s="71" t="s">
        <v>194</v>
      </c>
      <c r="I7" s="71" t="s">
        <v>195</v>
      </c>
      <c r="J7" s="71" t="s">
        <v>196</v>
      </c>
      <c r="K7" s="71" t="s">
        <v>197</v>
      </c>
      <c r="L7" s="71" t="s">
        <v>198</v>
      </c>
      <c r="M7" s="71" t="s">
        <v>199</v>
      </c>
      <c r="N7" s="281" t="s">
        <v>200</v>
      </c>
      <c r="O7" s="276" t="s">
        <v>201</v>
      </c>
      <c r="P7" s="276" t="s">
        <v>202</v>
      </c>
      <c r="Q7" s="276" t="s">
        <v>203</v>
      </c>
      <c r="R7" s="72" t="s">
        <v>204</v>
      </c>
      <c r="S7" s="69" t="s">
        <v>205</v>
      </c>
    </row>
    <row r="8" spans="1:19" ht="25.5">
      <c r="A8" s="74"/>
      <c r="B8" s="75" t="s">
        <v>206</v>
      </c>
      <c r="C8" s="76" t="str">
        <f>IF((D8+E8+F8)=SUM(C9:C22),SUM(C9:C22),"`ОШ!`")</f>
        <v>`ОШ!`</v>
      </c>
      <c r="D8" s="76">
        <f>D12+D14</f>
        <v>2</v>
      </c>
      <c r="E8" s="76">
        <f>SUM(E9:E22)</f>
        <v>112</v>
      </c>
      <c r="F8" s="76">
        <f>SUM(F9:F22)</f>
        <v>14</v>
      </c>
      <c r="G8" s="77">
        <f>G12+G14</f>
        <v>0</v>
      </c>
      <c r="H8" s="77">
        <f>SUM(H9:H22)</f>
        <v>1</v>
      </c>
      <c r="I8" s="77">
        <f>IF(AND(F8+H8=SUM(I9:I22),J8+K8=SUM(I9:I22)),SUM(I9:I22),"`ОШ!`")</f>
        <v>15</v>
      </c>
      <c r="J8" s="77">
        <f>SUM(J9:J22)</f>
        <v>3</v>
      </c>
      <c r="K8" s="77">
        <f>SUM(K9:K22)</f>
        <v>12</v>
      </c>
      <c r="L8" s="77">
        <f>SUM(L9:L22)</f>
        <v>0</v>
      </c>
      <c r="M8" s="77">
        <f>SUM(M9:M22)</f>
        <v>0</v>
      </c>
      <c r="N8" s="76" t="s">
        <v>122</v>
      </c>
      <c r="O8" s="77">
        <f>IF((Q8+R8+S8)=SUM(O9:O22),SUM(O9:O22),"`ОШИБКА!`")</f>
        <v>9</v>
      </c>
      <c r="P8" s="77">
        <f>SUM(P9:P22)</f>
        <v>2</v>
      </c>
      <c r="Q8" s="77">
        <f>SUM(Q9:Q22)</f>
        <v>5</v>
      </c>
      <c r="R8" s="76">
        <f>SUM(R9:R22)</f>
        <v>3</v>
      </c>
      <c r="S8" s="76">
        <f>SUM(S9:S22)</f>
        <v>1</v>
      </c>
    </row>
    <row r="9" spans="1:19" ht="25.5">
      <c r="A9" s="13"/>
      <c r="B9" s="27" t="s">
        <v>207</v>
      </c>
      <c r="C9" s="4">
        <v>11</v>
      </c>
      <c r="D9" s="46"/>
      <c r="E9" s="4">
        <v>11</v>
      </c>
      <c r="F9" s="4"/>
      <c r="G9" s="46"/>
      <c r="H9" s="4"/>
      <c r="I9" s="4"/>
      <c r="J9" s="4"/>
      <c r="K9" s="4"/>
      <c r="L9" s="4"/>
      <c r="M9" s="4"/>
      <c r="N9" s="46"/>
      <c r="O9" s="4"/>
      <c r="P9" s="4"/>
      <c r="Q9" s="4"/>
      <c r="R9" s="4"/>
      <c r="S9" s="4"/>
    </row>
    <row r="10" spans="1:19" ht="25.5">
      <c r="A10" s="13"/>
      <c r="B10" s="27" t="s">
        <v>208</v>
      </c>
      <c r="C10" s="4"/>
      <c r="D10" s="46"/>
      <c r="E10" s="4"/>
      <c r="F10" s="4"/>
      <c r="G10" s="46"/>
      <c r="H10" s="4"/>
      <c r="I10" s="4"/>
      <c r="J10" s="4"/>
      <c r="K10" s="4"/>
      <c r="L10" s="4"/>
      <c r="M10" s="4"/>
      <c r="N10" s="46"/>
      <c r="O10" s="4"/>
      <c r="P10" s="4"/>
      <c r="Q10" s="4"/>
      <c r="R10" s="4"/>
      <c r="S10" s="4"/>
    </row>
    <row r="11" spans="1:19" ht="12.75">
      <c r="A11" s="13"/>
      <c r="B11" s="27" t="s">
        <v>209</v>
      </c>
      <c r="C11" s="4"/>
      <c r="D11" s="46"/>
      <c r="E11" s="4"/>
      <c r="F11" s="4"/>
      <c r="G11" s="46"/>
      <c r="H11" s="4"/>
      <c r="I11" s="4"/>
      <c r="J11" s="4"/>
      <c r="K11" s="4"/>
      <c r="L11" s="4"/>
      <c r="M11" s="4"/>
      <c r="N11" s="46"/>
      <c r="O11" s="4"/>
      <c r="P11" s="4"/>
      <c r="Q11" s="4"/>
      <c r="R11" s="4"/>
      <c r="S11" s="4"/>
    </row>
    <row r="12" spans="1:21" ht="25.5">
      <c r="A12" s="13"/>
      <c r="B12" s="27" t="s">
        <v>210</v>
      </c>
      <c r="C12" s="4">
        <v>46</v>
      </c>
      <c r="D12" s="4"/>
      <c r="E12" s="4">
        <v>22</v>
      </c>
      <c r="F12" s="4">
        <v>2</v>
      </c>
      <c r="G12" s="4"/>
      <c r="H12" s="4"/>
      <c r="I12" s="4">
        <v>2</v>
      </c>
      <c r="J12" s="4"/>
      <c r="K12" s="4">
        <v>2</v>
      </c>
      <c r="L12" s="4"/>
      <c r="M12" s="4"/>
      <c r="N12" s="46"/>
      <c r="O12" s="4">
        <v>2</v>
      </c>
      <c r="P12" s="4"/>
      <c r="Q12" s="4"/>
      <c r="R12" s="4">
        <v>1</v>
      </c>
      <c r="S12" s="4">
        <v>1</v>
      </c>
      <c r="T12" s="592"/>
      <c r="U12" s="592"/>
    </row>
    <row r="13" spans="1:21" ht="25.5">
      <c r="A13" s="13"/>
      <c r="B13" s="27" t="s">
        <v>212</v>
      </c>
      <c r="C13" s="4">
        <v>28</v>
      </c>
      <c r="D13" s="46"/>
      <c r="E13" s="4">
        <v>23</v>
      </c>
      <c r="F13" s="4">
        <v>5</v>
      </c>
      <c r="G13" s="46"/>
      <c r="H13" s="4"/>
      <c r="I13" s="4">
        <v>5</v>
      </c>
      <c r="J13" s="4"/>
      <c r="K13" s="4">
        <v>5</v>
      </c>
      <c r="L13" s="4"/>
      <c r="M13" s="4"/>
      <c r="N13" s="46"/>
      <c r="O13" s="4">
        <v>2</v>
      </c>
      <c r="P13" s="4"/>
      <c r="Q13" s="4">
        <v>2</v>
      </c>
      <c r="R13" s="4"/>
      <c r="S13" s="4"/>
      <c r="T13" s="125"/>
      <c r="U13" s="125"/>
    </row>
    <row r="14" spans="1:21" ht="25.5">
      <c r="A14" s="13"/>
      <c r="B14" s="27" t="s">
        <v>213</v>
      </c>
      <c r="C14" s="4">
        <v>21</v>
      </c>
      <c r="D14" s="4">
        <v>2</v>
      </c>
      <c r="E14" s="4">
        <v>15</v>
      </c>
      <c r="F14" s="4">
        <v>4</v>
      </c>
      <c r="G14" s="4"/>
      <c r="H14" s="4"/>
      <c r="I14" s="4">
        <v>4</v>
      </c>
      <c r="J14" s="4">
        <v>3</v>
      </c>
      <c r="K14" s="4">
        <v>1</v>
      </c>
      <c r="L14" s="4"/>
      <c r="M14" s="4"/>
      <c r="N14" s="46"/>
      <c r="O14" s="4">
        <v>1</v>
      </c>
      <c r="P14" s="4">
        <v>2</v>
      </c>
      <c r="Q14" s="4">
        <v>1</v>
      </c>
      <c r="R14" s="4"/>
      <c r="S14" s="4"/>
      <c r="T14" s="592"/>
      <c r="U14" s="592"/>
    </row>
    <row r="15" spans="1:19" ht="25.5">
      <c r="A15" s="13"/>
      <c r="B15" s="27" t="s">
        <v>214</v>
      </c>
      <c r="C15" s="4"/>
      <c r="D15" s="46"/>
      <c r="E15" s="4"/>
      <c r="F15" s="4"/>
      <c r="G15" s="46"/>
      <c r="H15" s="4"/>
      <c r="I15" s="4"/>
      <c r="J15" s="4"/>
      <c r="K15" s="4"/>
      <c r="L15" s="4"/>
      <c r="M15" s="4"/>
      <c r="N15" s="46"/>
      <c r="O15" s="4"/>
      <c r="P15" s="4"/>
      <c r="Q15" s="4"/>
      <c r="R15" s="4"/>
      <c r="S15" s="4"/>
    </row>
    <row r="16" spans="1:19" ht="38.25">
      <c r="A16" s="13"/>
      <c r="B16" s="27" t="s">
        <v>215</v>
      </c>
      <c r="C16" s="4"/>
      <c r="D16" s="46"/>
      <c r="E16" s="4"/>
      <c r="F16" s="4"/>
      <c r="G16" s="46"/>
      <c r="H16" s="4"/>
      <c r="I16" s="4"/>
      <c r="J16" s="4"/>
      <c r="K16" s="4"/>
      <c r="L16" s="4"/>
      <c r="M16" s="4"/>
      <c r="N16" s="46"/>
      <c r="O16" s="4"/>
      <c r="P16" s="4"/>
      <c r="Q16" s="4"/>
      <c r="R16" s="4"/>
      <c r="S16" s="4"/>
    </row>
    <row r="17" spans="1:19" ht="38.25">
      <c r="A17" s="13"/>
      <c r="B17" s="27" t="s">
        <v>216</v>
      </c>
      <c r="C17" s="4"/>
      <c r="D17" s="46"/>
      <c r="E17" s="4"/>
      <c r="F17" s="4"/>
      <c r="G17" s="46"/>
      <c r="H17" s="4"/>
      <c r="I17" s="4"/>
      <c r="J17" s="4"/>
      <c r="K17" s="4"/>
      <c r="L17" s="4"/>
      <c r="M17" s="4"/>
      <c r="N17" s="46"/>
      <c r="O17" s="4"/>
      <c r="P17" s="4"/>
      <c r="Q17" s="4"/>
      <c r="R17" s="4"/>
      <c r="S17" s="4"/>
    </row>
    <row r="18" spans="1:19" ht="25.5">
      <c r="A18" s="13"/>
      <c r="B18" s="27" t="s">
        <v>217</v>
      </c>
      <c r="C18" s="4"/>
      <c r="D18" s="46"/>
      <c r="E18" s="4"/>
      <c r="F18" s="4"/>
      <c r="G18" s="46"/>
      <c r="H18" s="4"/>
      <c r="I18" s="4"/>
      <c r="J18" s="4"/>
      <c r="K18" s="4"/>
      <c r="L18" s="4"/>
      <c r="M18" s="4"/>
      <c r="N18" s="46"/>
      <c r="O18" s="4"/>
      <c r="P18" s="4"/>
      <c r="Q18" s="4"/>
      <c r="R18" s="4"/>
      <c r="S18" s="4"/>
    </row>
    <row r="19" spans="1:19" ht="25.5">
      <c r="A19" s="13"/>
      <c r="B19" s="27" t="s">
        <v>218</v>
      </c>
      <c r="C19" s="4"/>
      <c r="D19" s="46"/>
      <c r="E19" s="4"/>
      <c r="F19" s="4"/>
      <c r="G19" s="46"/>
      <c r="H19" s="4"/>
      <c r="I19" s="4"/>
      <c r="J19" s="4"/>
      <c r="K19" s="4"/>
      <c r="L19" s="4"/>
      <c r="M19" s="4"/>
      <c r="N19" s="46"/>
      <c r="O19" s="4"/>
      <c r="P19" s="4"/>
      <c r="Q19" s="4"/>
      <c r="R19" s="4"/>
      <c r="S19" s="4"/>
    </row>
    <row r="20" spans="1:19" ht="12.75">
      <c r="A20" s="13"/>
      <c r="B20" s="27" t="s">
        <v>219</v>
      </c>
      <c r="C20" s="4">
        <v>17</v>
      </c>
      <c r="D20" s="46"/>
      <c r="E20" s="4">
        <v>16</v>
      </c>
      <c r="F20" s="4">
        <v>1</v>
      </c>
      <c r="G20" s="46"/>
      <c r="H20" s="4">
        <v>1</v>
      </c>
      <c r="I20" s="4">
        <v>2</v>
      </c>
      <c r="J20" s="4"/>
      <c r="K20" s="4">
        <v>2</v>
      </c>
      <c r="L20" s="4"/>
      <c r="M20" s="4"/>
      <c r="N20" s="46"/>
      <c r="O20" s="4">
        <v>2</v>
      </c>
      <c r="P20" s="4"/>
      <c r="Q20" s="4">
        <v>2</v>
      </c>
      <c r="R20" s="4"/>
      <c r="S20" s="4"/>
    </row>
    <row r="21" spans="1:19" ht="38.25">
      <c r="A21" s="13"/>
      <c r="B21" s="27" t="s">
        <v>270</v>
      </c>
      <c r="C21" s="4">
        <v>1</v>
      </c>
      <c r="D21" s="46"/>
      <c r="E21" s="4">
        <v>1</v>
      </c>
      <c r="F21" s="4"/>
      <c r="G21" s="46"/>
      <c r="H21" s="4"/>
      <c r="I21" s="4"/>
      <c r="J21" s="4"/>
      <c r="K21" s="4"/>
      <c r="L21" s="4"/>
      <c r="M21" s="4"/>
      <c r="N21" s="46"/>
      <c r="O21" s="4"/>
      <c r="P21" s="4"/>
      <c r="Q21" s="4"/>
      <c r="R21" s="4"/>
      <c r="S21" s="4"/>
    </row>
    <row r="22" spans="1:19" ht="12.75">
      <c r="A22" s="13"/>
      <c r="B22" s="27" t="s">
        <v>220</v>
      </c>
      <c r="C22" s="4">
        <v>26</v>
      </c>
      <c r="D22" s="46"/>
      <c r="E22" s="4">
        <v>24</v>
      </c>
      <c r="F22" s="4">
        <v>2</v>
      </c>
      <c r="G22" s="46"/>
      <c r="H22" s="4"/>
      <c r="I22" s="4">
        <v>2</v>
      </c>
      <c r="J22" s="4"/>
      <c r="K22" s="4">
        <v>2</v>
      </c>
      <c r="L22" s="4"/>
      <c r="M22" s="4"/>
      <c r="N22" s="46"/>
      <c r="O22" s="4">
        <v>2</v>
      </c>
      <c r="P22" s="4"/>
      <c r="Q22" s="4"/>
      <c r="R22" s="4">
        <v>2</v>
      </c>
      <c r="S22" s="4"/>
    </row>
    <row r="23" spans="1:19" ht="38.25">
      <c r="A23" s="74"/>
      <c r="B23" s="75" t="s">
        <v>221</v>
      </c>
      <c r="C23" s="76">
        <f>IF((E23+F23)=SUM(C24:C36),SUM(C24:C36),"`ОШ!`")</f>
        <v>3</v>
      </c>
      <c r="D23" s="76" t="s">
        <v>122</v>
      </c>
      <c r="E23" s="76">
        <f>SUM(E24:E36)</f>
        <v>2</v>
      </c>
      <c r="F23" s="76">
        <f>SUM(F24:F36)</f>
        <v>1</v>
      </c>
      <c r="G23" s="76" t="s">
        <v>122</v>
      </c>
      <c r="H23" s="76">
        <f>SUM(H24:H36)</f>
        <v>0</v>
      </c>
      <c r="I23" s="76">
        <f>IF(AND(F23+H23=SUM(I24:I36),J23+K23=SUM(I24:I36)),SUM(I24:I36),"`ОШ!`")</f>
        <v>1</v>
      </c>
      <c r="J23" s="76">
        <f>SUM(J24:J36)</f>
        <v>0</v>
      </c>
      <c r="K23" s="76">
        <f>SUM(K24:K36)</f>
        <v>1</v>
      </c>
      <c r="L23" s="76">
        <f>SUM(L24:L36)</f>
        <v>0</v>
      </c>
      <c r="M23" s="76">
        <f>SUM(M24:M36)</f>
        <v>0</v>
      </c>
      <c r="N23" s="76" t="s">
        <v>122</v>
      </c>
      <c r="O23" s="76">
        <f>IF((Q23+R23+S23)=SUM(O24:O36),SUM(O24:O36),"`ОШИБКА!`")</f>
        <v>1</v>
      </c>
      <c r="P23" s="76">
        <f>SUM(P24:P36)</f>
        <v>0</v>
      </c>
      <c r="Q23" s="76">
        <f>SUM(Q24:Q36)</f>
        <v>1</v>
      </c>
      <c r="R23" s="76">
        <f>SUM(R24:R36)</f>
        <v>0</v>
      </c>
      <c r="S23" s="76">
        <f>SUM(S24:S36)</f>
        <v>0</v>
      </c>
    </row>
    <row r="24" spans="1:19" ht="43.5" customHeight="1">
      <c r="A24" s="13"/>
      <c r="B24" s="279" t="s">
        <v>344</v>
      </c>
      <c r="C24" s="136"/>
      <c r="D24" s="46"/>
      <c r="E24" s="4"/>
      <c r="F24" s="4"/>
      <c r="G24" s="46"/>
      <c r="H24" s="4"/>
      <c r="I24" s="4"/>
      <c r="J24" s="4"/>
      <c r="K24" s="4"/>
      <c r="L24" s="4"/>
      <c r="M24" s="4"/>
      <c r="N24" s="46"/>
      <c r="O24" s="4"/>
      <c r="P24" s="4"/>
      <c r="Q24" s="4"/>
      <c r="R24" s="4"/>
      <c r="S24" s="4"/>
    </row>
    <row r="25" spans="1:19" ht="25.5">
      <c r="A25" s="13"/>
      <c r="B25" s="279" t="s">
        <v>222</v>
      </c>
      <c r="C25" s="136">
        <v>2</v>
      </c>
      <c r="D25" s="46"/>
      <c r="E25" s="4">
        <v>2</v>
      </c>
      <c r="F25" s="4"/>
      <c r="G25" s="46"/>
      <c r="H25" s="4"/>
      <c r="I25" s="4"/>
      <c r="J25" s="4"/>
      <c r="K25" s="4"/>
      <c r="L25" s="4"/>
      <c r="M25" s="4"/>
      <c r="N25" s="46"/>
      <c r="O25" s="4"/>
      <c r="P25" s="4"/>
      <c r="Q25" s="4"/>
      <c r="R25" s="4"/>
      <c r="S25" s="4"/>
    </row>
    <row r="26" spans="1:19" ht="12.75">
      <c r="A26" s="13"/>
      <c r="B26" s="279" t="s">
        <v>223</v>
      </c>
      <c r="C26" s="136">
        <v>1</v>
      </c>
      <c r="D26" s="46"/>
      <c r="E26" s="4"/>
      <c r="F26" s="4">
        <v>1</v>
      </c>
      <c r="G26" s="46"/>
      <c r="H26" s="4"/>
      <c r="I26" s="4">
        <v>1</v>
      </c>
      <c r="J26" s="4"/>
      <c r="K26" s="4">
        <v>1</v>
      </c>
      <c r="L26" s="4"/>
      <c r="M26" s="4"/>
      <c r="N26" s="46"/>
      <c r="O26" s="4">
        <v>1</v>
      </c>
      <c r="P26" s="4"/>
      <c r="Q26" s="4">
        <v>1</v>
      </c>
      <c r="R26" s="4"/>
      <c r="S26" s="112"/>
    </row>
    <row r="27" spans="1:19" ht="25.5">
      <c r="A27" s="13"/>
      <c r="B27" s="279" t="s">
        <v>271</v>
      </c>
      <c r="C27" s="136"/>
      <c r="D27" s="46"/>
      <c r="E27" s="4"/>
      <c r="F27" s="4"/>
      <c r="G27" s="46"/>
      <c r="H27" s="4"/>
      <c r="I27" s="4"/>
      <c r="J27" s="4"/>
      <c r="K27" s="4"/>
      <c r="L27" s="4"/>
      <c r="M27" s="4"/>
      <c r="N27" s="46"/>
      <c r="O27" s="4"/>
      <c r="P27" s="4"/>
      <c r="Q27" s="4"/>
      <c r="R27" s="111"/>
      <c r="S27" s="113"/>
    </row>
    <row r="28" spans="1:19" ht="38.25">
      <c r="A28" s="13"/>
      <c r="B28" s="279" t="s">
        <v>272</v>
      </c>
      <c r="C28" s="136"/>
      <c r="D28" s="46"/>
      <c r="E28" s="4"/>
      <c r="F28" s="4"/>
      <c r="G28" s="46"/>
      <c r="H28" s="4"/>
      <c r="I28" s="4"/>
      <c r="J28" s="4"/>
      <c r="K28" s="4"/>
      <c r="L28" s="4"/>
      <c r="M28" s="4"/>
      <c r="N28" s="46"/>
      <c r="O28" s="4"/>
      <c r="P28" s="4"/>
      <c r="Q28" s="4"/>
      <c r="R28" s="111"/>
      <c r="S28" s="113"/>
    </row>
    <row r="29" spans="1:19" ht="25.5">
      <c r="A29" s="13"/>
      <c r="B29" s="279" t="s">
        <v>231</v>
      </c>
      <c r="C29" s="136"/>
      <c r="D29" s="46"/>
      <c r="E29" s="4"/>
      <c r="F29" s="4"/>
      <c r="G29" s="46"/>
      <c r="H29" s="4"/>
      <c r="I29" s="4"/>
      <c r="J29" s="4"/>
      <c r="K29" s="4"/>
      <c r="L29" s="4"/>
      <c r="M29" s="4"/>
      <c r="N29" s="46"/>
      <c r="O29" s="4"/>
      <c r="P29" s="4"/>
      <c r="Q29" s="4"/>
      <c r="R29" s="4"/>
      <c r="S29" s="22"/>
    </row>
    <row r="30" spans="1:19" ht="51">
      <c r="A30" s="13"/>
      <c r="B30" s="279" t="s">
        <v>273</v>
      </c>
      <c r="C30" s="136"/>
      <c r="D30" s="46"/>
      <c r="E30" s="4"/>
      <c r="F30" s="4"/>
      <c r="G30" s="46"/>
      <c r="H30" s="4"/>
      <c r="I30" s="4"/>
      <c r="J30" s="4"/>
      <c r="K30" s="4"/>
      <c r="L30" s="4"/>
      <c r="M30" s="4"/>
      <c r="N30" s="46"/>
      <c r="O30" s="4"/>
      <c r="P30" s="4"/>
      <c r="Q30" s="4"/>
      <c r="R30" s="4"/>
      <c r="S30" s="4"/>
    </row>
    <row r="31" spans="1:19" ht="25.5">
      <c r="A31" s="13"/>
      <c r="B31" s="279" t="s">
        <v>224</v>
      </c>
      <c r="C31" s="136"/>
      <c r="D31" s="46"/>
      <c r="E31" s="4"/>
      <c r="F31" s="4"/>
      <c r="G31" s="46"/>
      <c r="H31" s="4"/>
      <c r="I31" s="4"/>
      <c r="J31" s="4"/>
      <c r="K31" s="4"/>
      <c r="L31" s="4"/>
      <c r="M31" s="4"/>
      <c r="N31" s="46"/>
      <c r="O31" s="4"/>
      <c r="P31" s="4"/>
      <c r="Q31" s="4"/>
      <c r="R31" s="4"/>
      <c r="S31" s="4"/>
    </row>
    <row r="32" spans="1:19" ht="25.5">
      <c r="A32" s="13"/>
      <c r="B32" s="279" t="s">
        <v>225</v>
      </c>
      <c r="C32" s="136"/>
      <c r="D32" s="46"/>
      <c r="E32" s="4"/>
      <c r="F32" s="4"/>
      <c r="G32" s="46"/>
      <c r="H32" s="4"/>
      <c r="I32" s="4"/>
      <c r="J32" s="4"/>
      <c r="K32" s="4"/>
      <c r="L32" s="4"/>
      <c r="M32" s="4"/>
      <c r="N32" s="46"/>
      <c r="O32" s="4"/>
      <c r="P32" s="4"/>
      <c r="Q32" s="4"/>
      <c r="R32" s="4"/>
      <c r="S32" s="4"/>
    </row>
    <row r="33" spans="1:19" ht="25.5">
      <c r="A33" s="13"/>
      <c r="B33" s="279" t="s">
        <v>226</v>
      </c>
      <c r="C33" s="136"/>
      <c r="D33" s="46"/>
      <c r="E33" s="4"/>
      <c r="F33" s="4"/>
      <c r="G33" s="46"/>
      <c r="H33" s="4"/>
      <c r="I33" s="4"/>
      <c r="J33" s="4"/>
      <c r="K33" s="4"/>
      <c r="L33" s="4"/>
      <c r="M33" s="4"/>
      <c r="N33" s="46"/>
      <c r="O33" s="4"/>
      <c r="P33" s="4"/>
      <c r="Q33" s="4"/>
      <c r="R33" s="4"/>
      <c r="S33" s="4"/>
    </row>
    <row r="34" spans="1:19" ht="25.5">
      <c r="A34" s="13"/>
      <c r="B34" s="279" t="s">
        <v>274</v>
      </c>
      <c r="C34" s="136"/>
      <c r="D34" s="46"/>
      <c r="E34" s="4"/>
      <c r="F34" s="4"/>
      <c r="G34" s="46"/>
      <c r="H34" s="4"/>
      <c r="I34" s="4"/>
      <c r="J34" s="4"/>
      <c r="K34" s="4"/>
      <c r="L34" s="4"/>
      <c r="M34" s="4"/>
      <c r="N34" s="46"/>
      <c r="O34" s="4"/>
      <c r="P34" s="4"/>
      <c r="Q34" s="4"/>
      <c r="R34" s="4"/>
      <c r="S34" s="4"/>
    </row>
    <row r="35" spans="1:19" ht="38.25">
      <c r="A35" s="13"/>
      <c r="B35" s="279" t="s">
        <v>275</v>
      </c>
      <c r="C35" s="136"/>
      <c r="D35" s="46"/>
      <c r="E35" s="4"/>
      <c r="F35" s="4"/>
      <c r="G35" s="46"/>
      <c r="H35" s="4"/>
      <c r="I35" s="4"/>
      <c r="J35" s="4"/>
      <c r="K35" s="4"/>
      <c r="L35" s="4"/>
      <c r="M35" s="4"/>
      <c r="N35" s="46"/>
      <c r="O35" s="4"/>
      <c r="P35" s="4"/>
      <c r="Q35" s="4"/>
      <c r="R35" s="4"/>
      <c r="S35" s="4"/>
    </row>
    <row r="36" spans="1:19" ht="25.5">
      <c r="A36" s="13"/>
      <c r="B36" s="279" t="s">
        <v>232</v>
      </c>
      <c r="C36" s="4"/>
      <c r="D36" s="46"/>
      <c r="E36" s="4"/>
      <c r="F36" s="4"/>
      <c r="G36" s="46"/>
      <c r="H36" s="4"/>
      <c r="I36" s="4"/>
      <c r="J36" s="4"/>
      <c r="K36" s="4"/>
      <c r="L36" s="4"/>
      <c r="M36" s="4"/>
      <c r="N36" s="46"/>
      <c r="O36" s="4"/>
      <c r="P36" s="4"/>
      <c r="Q36" s="4"/>
      <c r="R36" s="4"/>
      <c r="S36" s="4"/>
    </row>
    <row r="37" spans="1:19" ht="38.25">
      <c r="A37" s="74"/>
      <c r="B37" s="280" t="s">
        <v>276</v>
      </c>
      <c r="C37" s="76">
        <f>IF((E37+F37)=SUM(C38:C47),SUM(C38:C47),"`ОШ!`")</f>
        <v>0</v>
      </c>
      <c r="D37" s="76" t="s">
        <v>122</v>
      </c>
      <c r="E37" s="76">
        <f>SUM(E38:E47)</f>
        <v>0</v>
      </c>
      <c r="F37" s="76">
        <f>SUM(F38:F47)</f>
        <v>0</v>
      </c>
      <c r="G37" s="76" t="s">
        <v>122</v>
      </c>
      <c r="H37" s="76">
        <f>SUM(H38:H47)</f>
        <v>0</v>
      </c>
      <c r="I37" s="76">
        <f>IF(AND(F37+H37=SUM(I38:I47),J37+K37=SUM(I38:I47)),SUM(I38:I47),"`ОШ!`")</f>
        <v>0</v>
      </c>
      <c r="J37" s="76">
        <f>SUM(J38:J47)</f>
        <v>0</v>
      </c>
      <c r="K37" s="76">
        <f>SUM(K38:K47)</f>
        <v>0</v>
      </c>
      <c r="L37" s="76">
        <f>SUM(L38:L47)</f>
        <v>0</v>
      </c>
      <c r="M37" s="76">
        <f>SUM(M38:M47)</f>
        <v>0</v>
      </c>
      <c r="N37" s="76" t="s">
        <v>122</v>
      </c>
      <c r="O37" s="76">
        <f>IF((Q37+R37+S37)=SUM(O38:O47),SUM(O38:O47),"`ОШИБКА!`")</f>
        <v>0</v>
      </c>
      <c r="P37" s="76">
        <f>SUM(P38:P47)</f>
        <v>0</v>
      </c>
      <c r="Q37" s="76">
        <f>SUM(Q38:Q47)</f>
        <v>0</v>
      </c>
      <c r="R37" s="114">
        <f>SUM(R38:R47)</f>
        <v>0</v>
      </c>
      <c r="S37" s="115">
        <f>SUM(S38:S47)</f>
        <v>0</v>
      </c>
    </row>
    <row r="38" spans="1:19" ht="38.25">
      <c r="A38" s="13"/>
      <c r="B38" s="279" t="s">
        <v>277</v>
      </c>
      <c r="C38" s="4"/>
      <c r="D38" s="46"/>
      <c r="E38" s="4"/>
      <c r="F38" s="4"/>
      <c r="G38" s="46"/>
      <c r="H38" s="4"/>
      <c r="I38" s="4"/>
      <c r="J38" s="4"/>
      <c r="K38" s="4"/>
      <c r="L38" s="4"/>
      <c r="M38" s="4"/>
      <c r="N38" s="46"/>
      <c r="O38" s="4"/>
      <c r="P38" s="4"/>
      <c r="Q38" s="4"/>
      <c r="R38" s="4"/>
      <c r="S38" s="22"/>
    </row>
    <row r="39" spans="1:19" ht="25.5">
      <c r="A39" s="13"/>
      <c r="B39" s="279" t="s">
        <v>278</v>
      </c>
      <c r="C39" s="4"/>
      <c r="D39" s="46"/>
      <c r="E39" s="4"/>
      <c r="F39" s="4"/>
      <c r="G39" s="46"/>
      <c r="H39" s="4"/>
      <c r="I39" s="4"/>
      <c r="J39" s="4"/>
      <c r="K39" s="4"/>
      <c r="L39" s="4"/>
      <c r="M39" s="4"/>
      <c r="N39" s="46"/>
      <c r="O39" s="4"/>
      <c r="P39" s="4"/>
      <c r="Q39" s="4"/>
      <c r="R39" s="4"/>
      <c r="S39" s="4"/>
    </row>
    <row r="40" spans="1:19" ht="12.75">
      <c r="A40" s="13"/>
      <c r="B40" s="279" t="s">
        <v>279</v>
      </c>
      <c r="C40" s="4"/>
      <c r="D40" s="46"/>
      <c r="E40" s="4"/>
      <c r="F40" s="4"/>
      <c r="G40" s="46"/>
      <c r="H40" s="4"/>
      <c r="I40" s="4"/>
      <c r="J40" s="4"/>
      <c r="K40" s="4"/>
      <c r="L40" s="4"/>
      <c r="M40" s="4"/>
      <c r="N40" s="46"/>
      <c r="O40" s="4"/>
      <c r="P40" s="4"/>
      <c r="Q40" s="4"/>
      <c r="R40" s="4"/>
      <c r="S40" s="4"/>
    </row>
    <row r="41" spans="1:19" ht="25.5">
      <c r="A41" s="13"/>
      <c r="B41" s="279" t="s">
        <v>280</v>
      </c>
      <c r="C41" s="4"/>
      <c r="D41" s="46"/>
      <c r="E41" s="4"/>
      <c r="F41" s="4"/>
      <c r="G41" s="46"/>
      <c r="H41" s="4"/>
      <c r="I41" s="4"/>
      <c r="J41" s="4"/>
      <c r="K41" s="4"/>
      <c r="L41" s="4"/>
      <c r="M41" s="4"/>
      <c r="N41" s="46"/>
      <c r="O41" s="4"/>
      <c r="P41" s="4"/>
      <c r="Q41" s="4"/>
      <c r="R41" s="4"/>
      <c r="S41" s="4"/>
    </row>
    <row r="42" spans="1:19" ht="38.25">
      <c r="A42" s="13"/>
      <c r="B42" s="279" t="s">
        <v>281</v>
      </c>
      <c r="C42" s="4"/>
      <c r="D42" s="46"/>
      <c r="E42" s="4"/>
      <c r="F42" s="4"/>
      <c r="G42" s="46"/>
      <c r="H42" s="4"/>
      <c r="I42" s="4"/>
      <c r="J42" s="4"/>
      <c r="K42" s="4"/>
      <c r="L42" s="4"/>
      <c r="M42" s="4"/>
      <c r="N42" s="46"/>
      <c r="O42" s="4"/>
      <c r="P42" s="4"/>
      <c r="Q42" s="4"/>
      <c r="R42" s="4"/>
      <c r="S42" s="4"/>
    </row>
    <row r="43" spans="1:19" ht="51">
      <c r="A43" s="13"/>
      <c r="B43" s="279" t="s">
        <v>282</v>
      </c>
      <c r="C43" s="4"/>
      <c r="D43" s="46"/>
      <c r="E43" s="4"/>
      <c r="F43" s="4"/>
      <c r="G43" s="46"/>
      <c r="H43" s="4"/>
      <c r="I43" s="4"/>
      <c r="J43" s="4"/>
      <c r="K43" s="4"/>
      <c r="L43" s="4"/>
      <c r="M43" s="4"/>
      <c r="N43" s="46"/>
      <c r="O43" s="4"/>
      <c r="P43" s="4"/>
      <c r="Q43" s="4"/>
      <c r="R43" s="4"/>
      <c r="S43" s="4"/>
    </row>
    <row r="44" spans="1:19" ht="25.5">
      <c r="A44" s="13"/>
      <c r="B44" s="279" t="s">
        <v>283</v>
      </c>
      <c r="C44" s="4"/>
      <c r="D44" s="46"/>
      <c r="E44" s="4"/>
      <c r="F44" s="4"/>
      <c r="G44" s="46"/>
      <c r="H44" s="4"/>
      <c r="I44" s="4"/>
      <c r="J44" s="4"/>
      <c r="K44" s="4"/>
      <c r="L44" s="4"/>
      <c r="M44" s="4"/>
      <c r="N44" s="46"/>
      <c r="O44" s="4"/>
      <c r="P44" s="4"/>
      <c r="Q44" s="4"/>
      <c r="R44" s="4"/>
      <c r="S44" s="4"/>
    </row>
    <row r="45" spans="1:19" ht="25.5">
      <c r="A45" s="13"/>
      <c r="B45" s="279" t="s">
        <v>284</v>
      </c>
      <c r="C45" s="4"/>
      <c r="D45" s="46"/>
      <c r="E45" s="4"/>
      <c r="F45" s="4"/>
      <c r="G45" s="46"/>
      <c r="H45" s="4"/>
      <c r="I45" s="4"/>
      <c r="J45" s="4"/>
      <c r="K45" s="4"/>
      <c r="L45" s="4"/>
      <c r="M45" s="4"/>
      <c r="N45" s="46"/>
      <c r="O45" s="4"/>
      <c r="P45" s="4"/>
      <c r="Q45" s="4"/>
      <c r="R45" s="4"/>
      <c r="S45" s="4"/>
    </row>
    <row r="46" spans="1:19" ht="25.5">
      <c r="A46" s="13"/>
      <c r="B46" s="279" t="s">
        <v>285</v>
      </c>
      <c r="C46" s="4"/>
      <c r="D46" s="46"/>
      <c r="E46" s="4"/>
      <c r="F46" s="4"/>
      <c r="G46" s="46"/>
      <c r="H46" s="4"/>
      <c r="I46" s="4"/>
      <c r="J46" s="4"/>
      <c r="K46" s="4"/>
      <c r="L46" s="4"/>
      <c r="M46" s="4"/>
      <c r="N46" s="46"/>
      <c r="O46" s="4"/>
      <c r="P46" s="4"/>
      <c r="Q46" s="4"/>
      <c r="R46" s="4"/>
      <c r="S46" s="4"/>
    </row>
    <row r="47" spans="1:19" ht="38.25">
      <c r="A47" s="13"/>
      <c r="B47" s="279" t="s">
        <v>286</v>
      </c>
      <c r="C47" s="4"/>
      <c r="D47" s="46"/>
      <c r="E47" s="4"/>
      <c r="F47" s="4"/>
      <c r="G47" s="46"/>
      <c r="H47" s="4"/>
      <c r="I47" s="4"/>
      <c r="J47" s="4"/>
      <c r="K47" s="4"/>
      <c r="L47" s="4"/>
      <c r="M47" s="4"/>
      <c r="N47" s="46"/>
      <c r="O47" s="4"/>
      <c r="P47" s="4"/>
      <c r="Q47" s="4"/>
      <c r="R47" s="4"/>
      <c r="S47" s="4"/>
    </row>
    <row r="48" spans="1:19" ht="25.5">
      <c r="A48" s="74"/>
      <c r="B48" s="75" t="s">
        <v>234</v>
      </c>
      <c r="C48" s="76">
        <f>IF((E48+F48)=SUM(C49:C55),SUM(C49:C55),"`ОШ!`")</f>
        <v>19</v>
      </c>
      <c r="D48" s="76" t="s">
        <v>122</v>
      </c>
      <c r="E48" s="76">
        <f>SUM(E49:E55)</f>
        <v>11</v>
      </c>
      <c r="F48" s="76">
        <f>SUM(F49:F55)</f>
        <v>8</v>
      </c>
      <c r="G48" s="76" t="s">
        <v>122</v>
      </c>
      <c r="H48" s="76">
        <f>SUM(H49:H55)</f>
        <v>0</v>
      </c>
      <c r="I48" s="76">
        <f>IF(AND(F48+H48=SUM(I49:I55),J48+K48=SUM(I49:I55)),SUM(I49:I55),"`ОШ!`")</f>
        <v>8</v>
      </c>
      <c r="J48" s="76">
        <f>SUM(J49:J55)</f>
        <v>1</v>
      </c>
      <c r="K48" s="76">
        <f>SUM(K49:K55)</f>
        <v>7</v>
      </c>
      <c r="L48" s="76">
        <f>SUM(L49:L55)</f>
        <v>0</v>
      </c>
      <c r="M48" s="76">
        <f>SUM(M49:M55)</f>
        <v>0</v>
      </c>
      <c r="N48" s="76" t="s">
        <v>122</v>
      </c>
      <c r="O48" s="76">
        <f>IF((Q48+R48+S48)=SUM(O49:O55),SUM(O49:O55),"`ОШИБКА!`")</f>
        <v>7</v>
      </c>
      <c r="P48" s="76">
        <f>SUM(P49:P55)</f>
        <v>2</v>
      </c>
      <c r="Q48" s="76">
        <f>SUM(Q49:Q55)</f>
        <v>6</v>
      </c>
      <c r="R48" s="76">
        <f>SUM(R49:R55)</f>
        <v>1</v>
      </c>
      <c r="S48" s="76">
        <f>SUM(S49:S55)</f>
        <v>0</v>
      </c>
    </row>
    <row r="49" spans="1:19" ht="12.75">
      <c r="A49" s="13"/>
      <c r="B49" s="27" t="s">
        <v>235</v>
      </c>
      <c r="C49" s="4"/>
      <c r="D49" s="46"/>
      <c r="E49" s="4"/>
      <c r="F49" s="4"/>
      <c r="G49" s="46"/>
      <c r="H49" s="4"/>
      <c r="I49" s="4"/>
      <c r="J49" s="4"/>
      <c r="K49" s="4"/>
      <c r="L49" s="4"/>
      <c r="M49" s="4"/>
      <c r="N49" s="46"/>
      <c r="O49" s="4"/>
      <c r="P49" s="4"/>
      <c r="Q49" s="4"/>
      <c r="R49" s="4"/>
      <c r="S49" s="4"/>
    </row>
    <row r="50" spans="1:19" ht="12.75">
      <c r="A50" s="13"/>
      <c r="B50" s="27" t="s">
        <v>236</v>
      </c>
      <c r="C50" s="4">
        <v>15</v>
      </c>
      <c r="D50" s="46"/>
      <c r="E50" s="4">
        <v>9</v>
      </c>
      <c r="F50" s="4">
        <v>6</v>
      </c>
      <c r="G50" s="46"/>
      <c r="H50" s="4"/>
      <c r="I50" s="4">
        <v>6</v>
      </c>
      <c r="J50" s="4"/>
      <c r="K50" s="4">
        <v>6</v>
      </c>
      <c r="L50" s="4"/>
      <c r="M50" s="4"/>
      <c r="N50" s="46"/>
      <c r="O50" s="4">
        <v>6</v>
      </c>
      <c r="P50" s="4">
        <v>2</v>
      </c>
      <c r="Q50" s="4">
        <v>5</v>
      </c>
      <c r="R50" s="4">
        <v>1</v>
      </c>
      <c r="S50" s="4"/>
    </row>
    <row r="51" spans="1:19" ht="12.75">
      <c r="A51" s="13"/>
      <c r="B51" s="27" t="s">
        <v>237</v>
      </c>
      <c r="C51" s="4"/>
      <c r="D51" s="46"/>
      <c r="E51" s="4"/>
      <c r="F51" s="4"/>
      <c r="G51" s="46"/>
      <c r="H51" s="4"/>
      <c r="I51" s="4"/>
      <c r="J51" s="4"/>
      <c r="K51" s="4"/>
      <c r="L51" s="4"/>
      <c r="M51" s="4"/>
      <c r="N51" s="46"/>
      <c r="O51" s="4"/>
      <c r="P51" s="4"/>
      <c r="Q51" s="4"/>
      <c r="R51" s="4"/>
      <c r="S51" s="4"/>
    </row>
    <row r="52" spans="1:19" ht="38.25">
      <c r="A52" s="13"/>
      <c r="B52" s="27" t="s">
        <v>238</v>
      </c>
      <c r="C52" s="4">
        <v>4</v>
      </c>
      <c r="D52" s="46"/>
      <c r="E52" s="4">
        <v>2</v>
      </c>
      <c r="F52" s="4">
        <v>2</v>
      </c>
      <c r="G52" s="46"/>
      <c r="H52" s="4"/>
      <c r="I52" s="4">
        <v>2</v>
      </c>
      <c r="J52" s="4">
        <v>1</v>
      </c>
      <c r="K52" s="4">
        <v>1</v>
      </c>
      <c r="L52" s="4"/>
      <c r="M52" s="4"/>
      <c r="N52" s="46"/>
      <c r="O52" s="4">
        <v>1</v>
      </c>
      <c r="P52" s="4"/>
      <c r="Q52" s="4">
        <v>1</v>
      </c>
      <c r="R52" s="4"/>
      <c r="S52" s="4"/>
    </row>
    <row r="53" spans="1:19" ht="51">
      <c r="A53" s="13"/>
      <c r="B53" s="27" t="s">
        <v>239</v>
      </c>
      <c r="C53" s="4"/>
      <c r="D53" s="46"/>
      <c r="E53" s="4"/>
      <c r="F53" s="4"/>
      <c r="G53" s="46"/>
      <c r="H53" s="4"/>
      <c r="I53" s="4"/>
      <c r="J53" s="4"/>
      <c r="K53" s="4"/>
      <c r="L53" s="4"/>
      <c r="M53" s="4"/>
      <c r="N53" s="46"/>
      <c r="O53" s="4"/>
      <c r="P53" s="4"/>
      <c r="Q53" s="4"/>
      <c r="R53" s="4"/>
      <c r="S53" s="4"/>
    </row>
    <row r="54" spans="1:19" ht="38.25">
      <c r="A54" s="13"/>
      <c r="B54" s="27" t="s">
        <v>240</v>
      </c>
      <c r="C54" s="4"/>
      <c r="D54" s="46"/>
      <c r="E54" s="4"/>
      <c r="F54" s="4"/>
      <c r="G54" s="46"/>
      <c r="H54" s="4"/>
      <c r="I54" s="4"/>
      <c r="J54" s="4"/>
      <c r="K54" s="4"/>
      <c r="L54" s="4"/>
      <c r="M54" s="4"/>
      <c r="N54" s="46"/>
      <c r="O54" s="4"/>
      <c r="P54" s="4"/>
      <c r="Q54" s="4"/>
      <c r="R54" s="4"/>
      <c r="S54" s="4"/>
    </row>
    <row r="55" spans="1:19" ht="12.75">
      <c r="A55" s="13"/>
      <c r="B55" s="27" t="s">
        <v>241</v>
      </c>
      <c r="C55" s="4"/>
      <c r="D55" s="46"/>
      <c r="E55" s="4"/>
      <c r="F55" s="4"/>
      <c r="G55" s="46"/>
      <c r="H55" s="4"/>
      <c r="I55" s="4"/>
      <c r="J55" s="4"/>
      <c r="K55" s="4"/>
      <c r="L55" s="4"/>
      <c r="M55" s="4"/>
      <c r="N55" s="46"/>
      <c r="O55" s="4"/>
      <c r="P55" s="4"/>
      <c r="Q55" s="4"/>
      <c r="R55" s="4"/>
      <c r="S55" s="4"/>
    </row>
    <row r="56" spans="1:19" ht="76.5">
      <c r="A56" s="74"/>
      <c r="B56" s="280" t="s">
        <v>287</v>
      </c>
      <c r="C56" s="76">
        <f>IF((D56+E56+F56)=SUM(C57:C70),SUM(C57:C70),"`ОШ!`")</f>
        <v>30</v>
      </c>
      <c r="D56" s="76">
        <f>SUM(D57:D70)</f>
        <v>0</v>
      </c>
      <c r="E56" s="76">
        <f>SUM(E57:E70)</f>
        <v>17</v>
      </c>
      <c r="F56" s="76">
        <f>SUM(F57:F70)</f>
        <v>13</v>
      </c>
      <c r="G56" s="76">
        <f>SUM(G57:G70)</f>
        <v>0</v>
      </c>
      <c r="H56" s="76">
        <f>SUM(H57:H70)</f>
        <v>4</v>
      </c>
      <c r="I56" s="76">
        <f>IF(AND(F56+H56=SUM(I57:I70),J56+K56=SUM(I57:I70)),SUM(I57:I70),"`ОШ!`")</f>
        <v>17</v>
      </c>
      <c r="J56" s="76">
        <f>SUM(J57:J70)</f>
        <v>1</v>
      </c>
      <c r="K56" s="76">
        <f>SUM(K57:K70)</f>
        <v>16</v>
      </c>
      <c r="L56" s="76">
        <f>SUM(L57:L70)</f>
        <v>0</v>
      </c>
      <c r="M56" s="76">
        <f>SUM(M57:M70)</f>
        <v>0</v>
      </c>
      <c r="N56" s="76">
        <f>SUM(N57:N70)</f>
        <v>0</v>
      </c>
      <c r="O56" s="76">
        <f>IF((Q56+R56+S56)=SUM(O57:O70),SUM(O57:O70),"`ОШИБКА!`")</f>
        <v>13</v>
      </c>
      <c r="P56" s="76">
        <f>SUM(P57:P70)</f>
        <v>0</v>
      </c>
      <c r="Q56" s="76">
        <f>SUM(Q57:Q70)</f>
        <v>2</v>
      </c>
      <c r="R56" s="76">
        <f>SUM(R57:R70)</f>
        <v>11</v>
      </c>
      <c r="S56" s="76">
        <f>SUM(S57:S70)</f>
        <v>0</v>
      </c>
    </row>
    <row r="57" spans="1:19" ht="38.25">
      <c r="A57" s="13"/>
      <c r="B57" s="27" t="s">
        <v>243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5.5">
      <c r="A58" s="13"/>
      <c r="B58" s="27" t="s">
        <v>244</v>
      </c>
      <c r="C58" s="4">
        <v>5</v>
      </c>
      <c r="D58" s="4"/>
      <c r="E58" s="4">
        <v>3</v>
      </c>
      <c r="F58" s="4">
        <v>2</v>
      </c>
      <c r="G58" s="4"/>
      <c r="H58" s="4"/>
      <c r="I58" s="4">
        <v>2</v>
      </c>
      <c r="J58" s="4">
        <v>1</v>
      </c>
      <c r="K58" s="4">
        <v>1</v>
      </c>
      <c r="L58" s="4"/>
      <c r="M58" s="4"/>
      <c r="N58" s="4"/>
      <c r="O58" s="4">
        <v>1</v>
      </c>
      <c r="P58" s="4"/>
      <c r="Q58" s="4"/>
      <c r="R58" s="4">
        <v>1</v>
      </c>
      <c r="S58" s="4"/>
    </row>
    <row r="59" spans="1:19" ht="38.25">
      <c r="A59" s="13"/>
      <c r="B59" s="27" t="s">
        <v>245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25.5">
      <c r="A60" s="13"/>
      <c r="B60" s="27" t="s">
        <v>246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25.5">
      <c r="A61" s="13"/>
      <c r="B61" s="27" t="s">
        <v>247</v>
      </c>
      <c r="C61" s="4">
        <v>9</v>
      </c>
      <c r="D61" s="4"/>
      <c r="E61" s="4">
        <v>2</v>
      </c>
      <c r="F61" s="4">
        <v>7</v>
      </c>
      <c r="G61" s="4"/>
      <c r="H61" s="4"/>
      <c r="I61" s="4">
        <v>7</v>
      </c>
      <c r="J61" s="4"/>
      <c r="K61" s="4">
        <v>7</v>
      </c>
      <c r="L61" s="4"/>
      <c r="M61" s="4"/>
      <c r="N61" s="4"/>
      <c r="O61" s="4">
        <v>4</v>
      </c>
      <c r="P61" s="4"/>
      <c r="Q61" s="4"/>
      <c r="R61" s="4">
        <v>4</v>
      </c>
      <c r="S61" s="4"/>
    </row>
    <row r="62" spans="1:19" ht="25.5">
      <c r="A62" s="13"/>
      <c r="B62" s="27" t="s">
        <v>248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38.25">
      <c r="A63" s="13"/>
      <c r="B63" s="279" t="s">
        <v>288</v>
      </c>
      <c r="C63" s="4">
        <v>11</v>
      </c>
      <c r="D63" s="4"/>
      <c r="E63" s="4">
        <v>10</v>
      </c>
      <c r="F63" s="4">
        <v>1</v>
      </c>
      <c r="G63" s="4"/>
      <c r="H63" s="4">
        <v>2</v>
      </c>
      <c r="I63" s="4">
        <v>3</v>
      </c>
      <c r="J63" s="4"/>
      <c r="K63" s="4">
        <v>3</v>
      </c>
      <c r="L63" s="4"/>
      <c r="M63" s="4"/>
      <c r="N63" s="4"/>
      <c r="O63" s="4">
        <v>3</v>
      </c>
      <c r="P63" s="4"/>
      <c r="Q63" s="4">
        <v>2</v>
      </c>
      <c r="R63" s="4">
        <v>1</v>
      </c>
      <c r="S63" s="4"/>
    </row>
    <row r="64" spans="1:19" ht="25.5">
      <c r="A64" s="13"/>
      <c r="B64" s="279" t="s">
        <v>289</v>
      </c>
      <c r="C64" s="4">
        <v>2</v>
      </c>
      <c r="D64" s="4"/>
      <c r="E64" s="4">
        <v>2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38.25">
      <c r="A65" s="13"/>
      <c r="B65" s="279" t="s">
        <v>290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25.5">
      <c r="A66" s="13"/>
      <c r="B66" s="279" t="s">
        <v>291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38.25">
      <c r="A67" s="13"/>
      <c r="B67" s="27" t="s">
        <v>249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25.5">
      <c r="A68" s="13"/>
      <c r="B68" s="27" t="s">
        <v>250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13"/>
      <c r="B69" s="27" t="s">
        <v>251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13"/>
      <c r="B70" s="27" t="s">
        <v>252</v>
      </c>
      <c r="C70" s="4">
        <v>3</v>
      </c>
      <c r="D70" s="4"/>
      <c r="E70" s="4"/>
      <c r="F70" s="4">
        <v>3</v>
      </c>
      <c r="G70" s="4"/>
      <c r="H70" s="4">
        <v>2</v>
      </c>
      <c r="I70" s="4">
        <v>5</v>
      </c>
      <c r="J70" s="4"/>
      <c r="K70" s="4">
        <v>5</v>
      </c>
      <c r="L70" s="4"/>
      <c r="M70" s="4"/>
      <c r="N70" s="4"/>
      <c r="O70" s="4">
        <v>5</v>
      </c>
      <c r="P70" s="4"/>
      <c r="Q70" s="4"/>
      <c r="R70" s="4">
        <v>5</v>
      </c>
      <c r="S70" s="4"/>
    </row>
    <row r="71" spans="1:19" ht="51">
      <c r="A71" s="74"/>
      <c r="B71" s="75" t="s">
        <v>253</v>
      </c>
      <c r="C71" s="76">
        <f>IF((D71+E71+F71)=SUM(C72:C76),SUM(C72:C76),"`ОШ!`")</f>
        <v>1</v>
      </c>
      <c r="D71" s="76">
        <f>SUM(D72:D76)</f>
        <v>0</v>
      </c>
      <c r="E71" s="76">
        <f>SUM(E72:E76)</f>
        <v>1</v>
      </c>
      <c r="F71" s="76">
        <f>SUM(F72:F76)</f>
        <v>0</v>
      </c>
      <c r="G71" s="76">
        <f>SUM(G72:G76)</f>
        <v>0</v>
      </c>
      <c r="H71" s="76">
        <f>SUM(H72:H76)</f>
        <v>0</v>
      </c>
      <c r="I71" s="76">
        <f>IF(AND(F71+H71=SUM(I72:I76),J71+K71=SUM(I72:I76)),SUM(I72:I76),"`ОШ!`")</f>
        <v>0</v>
      </c>
      <c r="J71" s="76">
        <f>SUM(J72:J76)</f>
        <v>0</v>
      </c>
      <c r="K71" s="76">
        <f>SUM(K72:K76)</f>
        <v>0</v>
      </c>
      <c r="L71" s="76">
        <f>SUM(L72:L76)</f>
        <v>0</v>
      </c>
      <c r="M71" s="76">
        <f>SUM(M72:M76)</f>
        <v>0</v>
      </c>
      <c r="N71" s="76">
        <f>SUM(N72:N76)</f>
        <v>0</v>
      </c>
      <c r="O71" s="76">
        <f>IF((Q71+R71+S71)=SUM(O72:O76),SUM(O72:O76),"`ОШИБКА!`")</f>
        <v>0</v>
      </c>
      <c r="P71" s="76">
        <f>SUM(P72:P76)</f>
        <v>0</v>
      </c>
      <c r="Q71" s="76">
        <f>SUM(Q72:Q76)</f>
        <v>0</v>
      </c>
      <c r="R71" s="76">
        <f>SUM(R72:R76)</f>
        <v>0</v>
      </c>
      <c r="S71" s="76">
        <f>SUM(S72:S76)</f>
        <v>0</v>
      </c>
    </row>
    <row r="72" spans="1:19" ht="25.5">
      <c r="A72" s="13"/>
      <c r="B72" s="27" t="s">
        <v>254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25.5">
      <c r="A73" s="13"/>
      <c r="B73" s="27" t="s">
        <v>255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13"/>
      <c r="B74" s="27" t="s">
        <v>256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25.5">
      <c r="A75" s="13"/>
      <c r="B75" s="27" t="s">
        <v>257</v>
      </c>
      <c r="C75" s="4">
        <v>1</v>
      </c>
      <c r="D75" s="4"/>
      <c r="E75" s="4">
        <v>1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13"/>
      <c r="B76" s="27" t="s">
        <v>258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25.5">
      <c r="A77" s="74"/>
      <c r="B77" s="280" t="s">
        <v>298</v>
      </c>
      <c r="C77" s="76">
        <f>IF((D77+E77+F77)=SUM(C78:C84),SUM(C78:C84),"`ОШ!`")</f>
        <v>18</v>
      </c>
      <c r="D77" s="76">
        <f>SUM(D78:D84)</f>
        <v>0</v>
      </c>
      <c r="E77" s="76">
        <f>SUM(E78:E84)</f>
        <v>7</v>
      </c>
      <c r="F77" s="76">
        <f>SUM(F78:F84)</f>
        <v>11</v>
      </c>
      <c r="G77" s="76">
        <f>SUM(G78:G84)</f>
        <v>0</v>
      </c>
      <c r="H77" s="76">
        <f>SUM(H78:H84)</f>
        <v>0</v>
      </c>
      <c r="I77" s="76">
        <f>IF(AND(F77+H77=SUM(I78:I84),J77+K77=SUM(I78:I84)),SUM(I78:I84),"`ОШ!`")</f>
        <v>11</v>
      </c>
      <c r="J77" s="76">
        <f>SUM(J78:J84)</f>
        <v>0</v>
      </c>
      <c r="K77" s="76">
        <f>SUM(K78:K84)</f>
        <v>11</v>
      </c>
      <c r="L77" s="76">
        <f>SUM(L78:L84)</f>
        <v>0</v>
      </c>
      <c r="M77" s="76">
        <f>SUM(M78:M84)</f>
        <v>0</v>
      </c>
      <c r="N77" s="76">
        <f>SUM(N78:N84)</f>
        <v>0</v>
      </c>
      <c r="O77" s="76">
        <f>IF((Q77+R77+S77)=SUM(O78:O84),SUM(O78:O84),"`ОШИБКА!`")</f>
        <v>3</v>
      </c>
      <c r="P77" s="76">
        <f>SUM(P78:P84)</f>
        <v>1</v>
      </c>
      <c r="Q77" s="76">
        <f>SUM(Q78:Q84)</f>
        <v>0</v>
      </c>
      <c r="R77" s="76">
        <f>SUM(R78:R84)</f>
        <v>3</v>
      </c>
      <c r="S77" s="76">
        <f>SUM(S78:S84)</f>
        <v>0</v>
      </c>
    </row>
    <row r="78" spans="1:19" ht="25.5">
      <c r="A78" s="13"/>
      <c r="B78" s="279" t="s">
        <v>292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25.5">
      <c r="A79" s="13"/>
      <c r="B79" s="279" t="s">
        <v>293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25.5">
      <c r="A80" s="13"/>
      <c r="B80" s="279" t="s">
        <v>294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25.5">
      <c r="A81" s="13"/>
      <c r="B81" s="279" t="s">
        <v>295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25.5">
      <c r="A82" s="13"/>
      <c r="B82" s="279" t="s">
        <v>296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25.5">
      <c r="A83" s="13"/>
      <c r="B83" s="279" t="s">
        <v>297</v>
      </c>
      <c r="C83" s="4">
        <v>11</v>
      </c>
      <c r="D83" s="4"/>
      <c r="E83" s="4">
        <v>7</v>
      </c>
      <c r="F83" s="4">
        <v>4</v>
      </c>
      <c r="G83" s="4"/>
      <c r="H83" s="4"/>
      <c r="I83" s="4">
        <v>4</v>
      </c>
      <c r="J83" s="4"/>
      <c r="K83" s="4">
        <v>4</v>
      </c>
      <c r="L83" s="4"/>
      <c r="M83" s="4"/>
      <c r="N83" s="4"/>
      <c r="O83" s="4">
        <v>2</v>
      </c>
      <c r="P83" s="4"/>
      <c r="Q83" s="4"/>
      <c r="R83" s="4">
        <v>2</v>
      </c>
      <c r="S83" s="4"/>
    </row>
    <row r="84" spans="1:19" ht="12.75">
      <c r="A84" s="13"/>
      <c r="B84" s="27" t="s">
        <v>261</v>
      </c>
      <c r="C84" s="4">
        <v>7</v>
      </c>
      <c r="D84" s="4"/>
      <c r="E84" s="4"/>
      <c r="F84" s="4">
        <v>7</v>
      </c>
      <c r="G84" s="4"/>
      <c r="H84" s="4"/>
      <c r="I84" s="4">
        <v>7</v>
      </c>
      <c r="J84" s="4"/>
      <c r="K84" s="4">
        <v>7</v>
      </c>
      <c r="L84" s="4"/>
      <c r="M84" s="4"/>
      <c r="N84" s="4"/>
      <c r="O84" s="4">
        <v>1</v>
      </c>
      <c r="P84" s="4">
        <v>1</v>
      </c>
      <c r="Q84" s="4"/>
      <c r="R84" s="4">
        <v>1</v>
      </c>
      <c r="S84" s="4"/>
    </row>
    <row r="85" spans="1:19" s="31" customFormat="1" ht="38.25">
      <c r="A85" s="74"/>
      <c r="B85" s="75" t="s">
        <v>3</v>
      </c>
      <c r="C85" s="76">
        <f>D85+E85+F85</f>
        <v>14</v>
      </c>
      <c r="D85" s="76"/>
      <c r="E85" s="76">
        <v>8</v>
      </c>
      <c r="F85" s="76">
        <v>6</v>
      </c>
      <c r="G85" s="76"/>
      <c r="H85" s="76"/>
      <c r="I85" s="76">
        <f>IF((F85+H85)=(J85+K85),(J85+K85),"`ОШ!`")</f>
        <v>6</v>
      </c>
      <c r="J85" s="76"/>
      <c r="K85" s="76">
        <v>6</v>
      </c>
      <c r="L85" s="76"/>
      <c r="M85" s="76"/>
      <c r="N85" s="76"/>
      <c r="O85" s="76">
        <f aca="true" t="shared" si="0" ref="O85:O90">(Q85+R85+S85)</f>
        <v>5</v>
      </c>
      <c r="P85" s="76">
        <v>1</v>
      </c>
      <c r="Q85" s="76">
        <v>4</v>
      </c>
      <c r="R85" s="76"/>
      <c r="S85" s="76">
        <v>1</v>
      </c>
    </row>
    <row r="86" spans="1:19" s="31" customFormat="1" ht="25.5">
      <c r="A86" s="74"/>
      <c r="B86" s="280" t="s">
        <v>299</v>
      </c>
      <c r="C86" s="76">
        <f>D86+E86+F86</f>
        <v>0</v>
      </c>
      <c r="D86" s="76"/>
      <c r="E86" s="76"/>
      <c r="F86" s="76"/>
      <c r="G86" s="76"/>
      <c r="H86" s="76"/>
      <c r="I86" s="76">
        <f>IF((F86+H86)=(J86+K86),(J86+K86),"`ОШ!`")</f>
        <v>0</v>
      </c>
      <c r="J86" s="76"/>
      <c r="K86" s="76"/>
      <c r="L86" s="76"/>
      <c r="M86" s="76"/>
      <c r="N86" s="76"/>
      <c r="O86" s="76">
        <f t="shared" si="0"/>
        <v>0</v>
      </c>
      <c r="P86" s="76"/>
      <c r="Q86" s="76"/>
      <c r="R86" s="76"/>
      <c r="S86" s="76"/>
    </row>
    <row r="87" spans="1:19" s="31" customFormat="1" ht="42" customHeight="1">
      <c r="A87" s="74"/>
      <c r="B87" s="75" t="s">
        <v>4</v>
      </c>
      <c r="C87" s="76">
        <f>D87+E87+F87</f>
        <v>0</v>
      </c>
      <c r="D87" s="76"/>
      <c r="E87" s="76"/>
      <c r="F87" s="76"/>
      <c r="G87" s="76"/>
      <c r="H87" s="76"/>
      <c r="I87" s="76">
        <f>IF((F87+H87)=(J87+K87),(J87+K87),"`ОШ!`")</f>
        <v>0</v>
      </c>
      <c r="J87" s="76"/>
      <c r="K87" s="76"/>
      <c r="L87" s="76"/>
      <c r="M87" s="76"/>
      <c r="N87" s="76"/>
      <c r="O87" s="76">
        <f t="shared" si="0"/>
        <v>0</v>
      </c>
      <c r="P87" s="76"/>
      <c r="Q87" s="76"/>
      <c r="R87" s="76"/>
      <c r="S87" s="76"/>
    </row>
    <row r="88" spans="1:19" s="31" customFormat="1" ht="30" customHeight="1">
      <c r="A88" s="74"/>
      <c r="B88" s="75" t="s">
        <v>5</v>
      </c>
      <c r="C88" s="76" t="s">
        <v>122</v>
      </c>
      <c r="D88" s="76" t="s">
        <v>122</v>
      </c>
      <c r="E88" s="76" t="s">
        <v>122</v>
      </c>
      <c r="F88" s="76" t="s">
        <v>122</v>
      </c>
      <c r="G88" s="76" t="s">
        <v>122</v>
      </c>
      <c r="H88" s="76"/>
      <c r="I88" s="76">
        <f>IF(H88=(J88+K88),(J88+K88),"`ОШ!`")</f>
        <v>0</v>
      </c>
      <c r="J88" s="76"/>
      <c r="K88" s="76"/>
      <c r="L88" s="76"/>
      <c r="M88" s="76"/>
      <c r="N88" s="76" t="s">
        <v>122</v>
      </c>
      <c r="O88" s="76">
        <f t="shared" si="0"/>
        <v>0</v>
      </c>
      <c r="P88" s="76"/>
      <c r="Q88" s="76"/>
      <c r="R88" s="76"/>
      <c r="S88" s="76"/>
    </row>
    <row r="89" spans="1:19" ht="102">
      <c r="A89" s="74"/>
      <c r="B89" s="75" t="s">
        <v>97</v>
      </c>
      <c r="C89" s="76">
        <f>E89+F89</f>
        <v>0</v>
      </c>
      <c r="D89" s="76" t="s">
        <v>122</v>
      </c>
      <c r="E89" s="76"/>
      <c r="F89" s="76"/>
      <c r="G89" s="76" t="s">
        <v>122</v>
      </c>
      <c r="H89" s="76"/>
      <c r="I89" s="76">
        <f>IF((F89+H89)=(J89+K89),(J89+K89),"`ОШ!`")</f>
        <v>0</v>
      </c>
      <c r="J89" s="76"/>
      <c r="K89" s="76"/>
      <c r="L89" s="76"/>
      <c r="M89" s="76"/>
      <c r="N89" s="76"/>
      <c r="O89" s="76">
        <f t="shared" si="0"/>
        <v>0</v>
      </c>
      <c r="P89" s="76"/>
      <c r="Q89" s="76"/>
      <c r="R89" s="76"/>
      <c r="S89" s="76"/>
    </row>
    <row r="90" spans="1:20" s="31" customFormat="1" ht="72.75" customHeight="1">
      <c r="A90" s="74"/>
      <c r="B90" s="75" t="s">
        <v>6</v>
      </c>
      <c r="C90" s="76">
        <f>E90+F90</f>
        <v>0</v>
      </c>
      <c r="D90" s="76" t="s">
        <v>122</v>
      </c>
      <c r="E90" s="76"/>
      <c r="F90" s="76"/>
      <c r="G90" s="76" t="s">
        <v>122</v>
      </c>
      <c r="H90" s="76"/>
      <c r="I90" s="76">
        <f>IF((F90+H90)=(J90+K90),(J90+K90),"`ОШ!`")</f>
        <v>0</v>
      </c>
      <c r="J90" s="76"/>
      <c r="K90" s="76"/>
      <c r="L90" s="76"/>
      <c r="M90" s="76"/>
      <c r="N90" s="76"/>
      <c r="O90" s="76">
        <f t="shared" si="0"/>
        <v>0</v>
      </c>
      <c r="P90" s="76"/>
      <c r="Q90" s="76"/>
      <c r="R90" s="76"/>
      <c r="S90" s="76"/>
      <c r="T90" s="52"/>
    </row>
    <row r="91" spans="1:21" ht="19.5" customHeight="1">
      <c r="A91" s="74"/>
      <c r="B91" s="78" t="s">
        <v>7</v>
      </c>
      <c r="C91" s="79" t="e">
        <f>C8+C23+C37+C48+C56+C71+C77+C85+C86+C87+C89+C90</f>
        <v>#VALUE!</v>
      </c>
      <c r="D91" s="79">
        <f>D8+D56+D71+D77+D85+D86+D87</f>
        <v>2</v>
      </c>
      <c r="E91" s="79">
        <f>E8+E23+E37+E48+E56+E71+E77+E85+E86+E87+E89+E90</f>
        <v>158</v>
      </c>
      <c r="F91" s="79">
        <f>F8+F23+F37+F48+F56+F71+F77+F85+F86+F87+F89+F90</f>
        <v>53</v>
      </c>
      <c r="G91" s="79">
        <f>G8+G56+G71+G77+G85+G86+G87</f>
        <v>0</v>
      </c>
      <c r="H91" s="79">
        <f aca="true" t="shared" si="1" ref="H91:M91">H8+H23+H37+H48+H56+H71+H77+H85+H86+H87+H88+H89+H90</f>
        <v>5</v>
      </c>
      <c r="I91" s="79">
        <f t="shared" si="1"/>
        <v>58</v>
      </c>
      <c r="J91" s="79">
        <f t="shared" si="1"/>
        <v>5</v>
      </c>
      <c r="K91" s="79">
        <f t="shared" si="1"/>
        <v>53</v>
      </c>
      <c r="L91" s="79">
        <f t="shared" si="1"/>
        <v>0</v>
      </c>
      <c r="M91" s="79">
        <f t="shared" si="1"/>
        <v>0</v>
      </c>
      <c r="N91" s="79">
        <f>N56+N71+N77+N85+N86+N87+N89+N90</f>
        <v>0</v>
      </c>
      <c r="O91" s="79">
        <f>O8+O23+O37+O48+O56+O71+O77+O85+O86+O87+O88+O89+O90</f>
        <v>38</v>
      </c>
      <c r="P91" s="79">
        <f>P8+P23+P37+P48+P56+P71+P77+P85+P86+P87+P88+P89+P90</f>
        <v>6</v>
      </c>
      <c r="Q91" s="79">
        <f>Q8+Q23+Q37+Q48+Q56+Q71+Q77+Q85+Q86+Q87+Q88+Q89+Q90</f>
        <v>18</v>
      </c>
      <c r="R91" s="79">
        <f>R8+R23+R37+R48+R56+R71+R77+R85+R86+R87+R88+R89+R90</f>
        <v>18</v>
      </c>
      <c r="S91" s="79">
        <f>S8+S23+S37+S48+S56+S71+S77+S85+S86+S87+S88+S89+S90</f>
        <v>2</v>
      </c>
      <c r="T91" s="5"/>
      <c r="U91" s="6"/>
    </row>
    <row r="92" spans="1:19" ht="12.75">
      <c r="A92" s="17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2:1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2" ht="12.75" customHeight="1">
      <c r="A94" s="50"/>
      <c r="B94" s="51" t="s">
        <v>121</v>
      </c>
    </row>
    <row r="95" spans="1:19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</row>
  </sheetData>
  <sheetProtection/>
  <mergeCells count="9">
    <mergeCell ref="T12:U12"/>
    <mergeCell ref="T14:U14"/>
    <mergeCell ref="L5:M5"/>
    <mergeCell ref="B2:S2"/>
    <mergeCell ref="B3:S3"/>
    <mergeCell ref="B4:S4"/>
    <mergeCell ref="D5:F5"/>
    <mergeCell ref="P5:Q5"/>
    <mergeCell ref="G5:G6"/>
  </mergeCells>
  <printOptions horizontalCentered="1"/>
  <pageMargins left="0.1968503937007874" right="0.1968503937007874" top="0.5905511811023623" bottom="0.5905511811023623" header="0.3937007874015748" footer="0.3937007874015748"/>
  <pageSetup firstPageNumber="3" useFirstPageNumber="1" fitToHeight="4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13"/>
  <sheetViews>
    <sheetView zoomScalePageLayoutView="0" workbookViewId="0" topLeftCell="A1">
      <selection activeCell="M10" sqref="M10"/>
    </sheetView>
  </sheetViews>
  <sheetFormatPr defaultColWidth="8.8515625" defaultRowHeight="12.75"/>
  <cols>
    <col min="1" max="2" width="18.28125" style="148" customWidth="1"/>
    <col min="3" max="3" width="15.8515625" style="148" customWidth="1"/>
    <col min="4" max="4" width="15.7109375" style="148" customWidth="1"/>
    <col min="5" max="5" width="16.28125" style="148" customWidth="1"/>
    <col min="6" max="6" width="12.140625" style="148" customWidth="1"/>
    <col min="7" max="7" width="12.28125" style="148" customWidth="1"/>
    <col min="8" max="8" width="10.140625" style="148" customWidth="1"/>
    <col min="9" max="9" width="9.8515625" style="148" customWidth="1"/>
    <col min="10" max="10" width="9.7109375" style="148" customWidth="1"/>
    <col min="11" max="11" width="11.28125" style="148" customWidth="1"/>
    <col min="12" max="12" width="11.7109375" style="148" customWidth="1"/>
    <col min="13" max="16384" width="8.8515625" style="148" customWidth="1"/>
  </cols>
  <sheetData>
    <row r="1" spans="1:11" ht="12.75">
      <c r="A1" s="634" t="s">
        <v>319</v>
      </c>
      <c r="B1" s="634"/>
      <c r="C1" s="634"/>
      <c r="D1" s="634"/>
      <c r="E1" s="320"/>
      <c r="J1" s="327"/>
      <c r="K1" s="327"/>
    </row>
    <row r="2" spans="1:5" ht="12.75">
      <c r="A2" s="635" t="s">
        <v>760</v>
      </c>
      <c r="B2" s="635"/>
      <c r="C2" s="635"/>
      <c r="D2" s="149"/>
      <c r="E2" s="149"/>
    </row>
    <row r="3" spans="1:5" ht="12.75">
      <c r="A3" s="635" t="s">
        <v>763</v>
      </c>
      <c r="B3" s="635"/>
      <c r="C3" s="635"/>
      <c r="D3" s="635"/>
      <c r="E3" s="635"/>
    </row>
    <row r="4" spans="1:5" ht="12.75">
      <c r="A4" s="120"/>
      <c r="B4" s="120"/>
      <c r="C4" s="117"/>
      <c r="D4" s="117"/>
      <c r="E4" s="117"/>
    </row>
    <row r="5" spans="1:11" ht="15.75">
      <c r="A5" s="628" t="s">
        <v>320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</row>
    <row r="6" spans="1:5" ht="12.75">
      <c r="A6" s="117"/>
      <c r="B6" s="117"/>
      <c r="C6" s="117"/>
      <c r="D6" s="117"/>
      <c r="E6" s="117"/>
    </row>
    <row r="7" spans="1:12" ht="39.75" customHeight="1">
      <c r="A7" s="632" t="s">
        <v>698</v>
      </c>
      <c r="B7" s="632" t="s">
        <v>573</v>
      </c>
      <c r="C7" s="636" t="s">
        <v>321</v>
      </c>
      <c r="D7" s="637"/>
      <c r="E7" s="632" t="s">
        <v>697</v>
      </c>
      <c r="F7" s="636" t="s">
        <v>38</v>
      </c>
      <c r="G7" s="637"/>
      <c r="H7" s="632" t="s">
        <v>322</v>
      </c>
      <c r="I7" s="632" t="s">
        <v>187</v>
      </c>
      <c r="J7" s="632" t="s">
        <v>564</v>
      </c>
      <c r="K7" s="632" t="s">
        <v>565</v>
      </c>
      <c r="L7" s="632" t="s">
        <v>696</v>
      </c>
    </row>
    <row r="8" spans="1:12" ht="65.25" customHeight="1">
      <c r="A8" s="633"/>
      <c r="B8" s="633"/>
      <c r="C8" s="135" t="s">
        <v>323</v>
      </c>
      <c r="D8" s="135" t="s">
        <v>324</v>
      </c>
      <c r="E8" s="633"/>
      <c r="F8" s="135" t="s">
        <v>325</v>
      </c>
      <c r="G8" s="135" t="s">
        <v>39</v>
      </c>
      <c r="H8" s="633"/>
      <c r="I8" s="633"/>
      <c r="J8" s="633"/>
      <c r="K8" s="633"/>
      <c r="L8" s="633"/>
    </row>
    <row r="9" spans="1:12" ht="13.5" customHeight="1">
      <c r="A9" s="322">
        <v>1</v>
      </c>
      <c r="B9" s="322">
        <v>2</v>
      </c>
      <c r="C9" s="322">
        <v>3</v>
      </c>
      <c r="D9" s="322">
        <v>4</v>
      </c>
      <c r="E9" s="322">
        <v>5</v>
      </c>
      <c r="F9" s="322">
        <v>6</v>
      </c>
      <c r="G9" s="322">
        <v>7</v>
      </c>
      <c r="H9" s="322">
        <v>8</v>
      </c>
      <c r="I9" s="322">
        <v>9</v>
      </c>
      <c r="J9" s="322">
        <v>10</v>
      </c>
      <c r="K9" s="322">
        <v>11</v>
      </c>
      <c r="L9" s="582">
        <v>12</v>
      </c>
    </row>
    <row r="10" spans="1:12" ht="16.5" customHeight="1">
      <c r="A10" s="584">
        <f>B10+C10+D10</f>
        <v>20</v>
      </c>
      <c r="B10" s="122"/>
      <c r="C10" s="118">
        <v>9</v>
      </c>
      <c r="D10" s="118">
        <v>11</v>
      </c>
      <c r="E10" s="585">
        <f>G10+H10+I10</f>
        <v>7</v>
      </c>
      <c r="F10" s="205">
        <v>5</v>
      </c>
      <c r="G10" s="205">
        <v>4</v>
      </c>
      <c r="H10" s="205">
        <v>3</v>
      </c>
      <c r="I10" s="205"/>
      <c r="J10" s="205">
        <v>4</v>
      </c>
      <c r="K10" s="205">
        <v>3</v>
      </c>
      <c r="L10" s="205">
        <v>1</v>
      </c>
    </row>
    <row r="12" spans="1:6" ht="12.75">
      <c r="A12" s="328"/>
      <c r="B12" s="328"/>
      <c r="C12" s="329"/>
      <c r="D12" s="329"/>
      <c r="E12" s="329"/>
      <c r="F12" s="329"/>
    </row>
    <row r="13" spans="1:4" ht="15.75">
      <c r="A13" s="330"/>
      <c r="B13" s="330"/>
      <c r="C13" s="330"/>
      <c r="D13" s="330"/>
    </row>
  </sheetData>
  <sheetProtection/>
  <mergeCells count="14">
    <mergeCell ref="L7:L8"/>
    <mergeCell ref="I7:I8"/>
    <mergeCell ref="J7:J8"/>
    <mergeCell ref="K7:K8"/>
    <mergeCell ref="A1:D1"/>
    <mergeCell ref="A2:C2"/>
    <mergeCell ref="A3:E3"/>
    <mergeCell ref="A5:K5"/>
    <mergeCell ref="A7:A8"/>
    <mergeCell ref="B7:B8"/>
    <mergeCell ref="C7:D7"/>
    <mergeCell ref="E7:E8"/>
    <mergeCell ref="F7:G7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C79"/>
  <sheetViews>
    <sheetView zoomScalePageLayoutView="0" workbookViewId="0" topLeftCell="B13">
      <selection activeCell="E74" sqref="E74"/>
    </sheetView>
  </sheetViews>
  <sheetFormatPr defaultColWidth="8.8515625" defaultRowHeight="12.75"/>
  <cols>
    <col min="1" max="1" width="3.28125" style="148" bestFit="1" customWidth="1"/>
    <col min="2" max="2" width="33.28125" style="148" customWidth="1"/>
    <col min="3" max="3" width="16.28125" style="148" customWidth="1"/>
    <col min="4" max="4" width="21.28125" style="148" customWidth="1"/>
    <col min="5" max="5" width="14.8515625" style="148" customWidth="1"/>
    <col min="6" max="6" width="10.421875" style="148" bestFit="1" customWidth="1"/>
    <col min="7" max="7" width="9.7109375" style="148" bestFit="1" customWidth="1"/>
    <col min="8" max="8" width="10.421875" style="148" bestFit="1" customWidth="1"/>
    <col min="9" max="9" width="9.7109375" style="148" bestFit="1" customWidth="1"/>
    <col min="10" max="10" width="10.421875" style="148" bestFit="1" customWidth="1"/>
    <col min="11" max="11" width="9.7109375" style="148" bestFit="1" customWidth="1"/>
    <col min="12" max="12" width="10.421875" style="148" bestFit="1" customWidth="1"/>
    <col min="13" max="13" width="10.57421875" style="148" customWidth="1"/>
    <col min="14" max="14" width="10.421875" style="148" bestFit="1" customWidth="1"/>
    <col min="15" max="15" width="10.57421875" style="148" customWidth="1"/>
    <col min="16" max="16384" width="8.8515625" style="148" customWidth="1"/>
  </cols>
  <sheetData>
    <row r="1" spans="2:15" ht="15" customHeight="1">
      <c r="B1" s="315" t="s">
        <v>602</v>
      </c>
      <c r="C1" s="315"/>
      <c r="D1" s="315"/>
      <c r="M1" s="463"/>
      <c r="N1" s="463"/>
      <c r="O1" s="463"/>
    </row>
    <row r="2" spans="2:19" ht="13.5" customHeight="1">
      <c r="B2" s="609" t="s">
        <v>780</v>
      </c>
      <c r="C2" s="609"/>
      <c r="D2" s="609"/>
      <c r="E2" s="609"/>
      <c r="F2" s="609"/>
      <c r="G2" s="609"/>
      <c r="H2" s="609"/>
      <c r="I2" s="609"/>
      <c r="J2" s="609"/>
      <c r="K2" s="609"/>
      <c r="L2" s="456"/>
      <c r="M2" s="463"/>
      <c r="N2" s="463"/>
      <c r="O2" s="463"/>
      <c r="P2" s="457"/>
      <c r="Q2" s="457"/>
      <c r="R2" s="457"/>
      <c r="S2" s="457"/>
    </row>
    <row r="3" spans="2:19" ht="13.5" customHeight="1">
      <c r="B3" s="609" t="s">
        <v>761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463"/>
      <c r="N3" s="463"/>
      <c r="O3" s="463"/>
      <c r="P3" s="457"/>
      <c r="Q3" s="457"/>
      <c r="R3" s="457"/>
      <c r="S3" s="457"/>
    </row>
    <row r="4" spans="2:15" ht="51" customHeight="1">
      <c r="B4" s="610" t="s">
        <v>781</v>
      </c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</row>
    <row r="5" spans="1:15" ht="15.75">
      <c r="A5" s="642" t="s">
        <v>603</v>
      </c>
      <c r="B5" s="642"/>
      <c r="C5" s="642"/>
      <c r="D5" s="642"/>
      <c r="E5" s="642"/>
      <c r="F5" s="642"/>
      <c r="G5" s="642"/>
      <c r="H5" s="464"/>
      <c r="I5" s="464"/>
      <c r="J5" s="464"/>
      <c r="K5" s="464"/>
      <c r="L5" s="464"/>
      <c r="M5" s="464"/>
      <c r="N5" s="464"/>
      <c r="O5" s="464"/>
    </row>
    <row r="6" spans="1:15" ht="84">
      <c r="A6" s="465" t="s">
        <v>107</v>
      </c>
      <c r="B6" s="643" t="s">
        <v>119</v>
      </c>
      <c r="C6" s="643" t="s">
        <v>604</v>
      </c>
      <c r="D6" s="643" t="s">
        <v>115</v>
      </c>
      <c r="E6" s="466" t="s">
        <v>45</v>
      </c>
      <c r="F6" s="638" t="s">
        <v>46</v>
      </c>
      <c r="G6" s="638"/>
      <c r="H6" s="638" t="s">
        <v>47</v>
      </c>
      <c r="I6" s="638"/>
      <c r="J6" s="638" t="s">
        <v>48</v>
      </c>
      <c r="K6" s="638"/>
      <c r="L6" s="638" t="s">
        <v>49</v>
      </c>
      <c r="M6" s="638"/>
      <c r="N6" s="638" t="s">
        <v>50</v>
      </c>
      <c r="O6" s="638"/>
    </row>
    <row r="7" spans="1:15" ht="43.5" customHeight="1">
      <c r="A7" s="467"/>
      <c r="B7" s="644"/>
      <c r="C7" s="644"/>
      <c r="D7" s="644"/>
      <c r="E7" s="468" t="s">
        <v>605</v>
      </c>
      <c r="F7" s="469" t="s">
        <v>51</v>
      </c>
      <c r="G7" s="469" t="s">
        <v>52</v>
      </c>
      <c r="H7" s="469" t="s">
        <v>53</v>
      </c>
      <c r="I7" s="469" t="s">
        <v>54</v>
      </c>
      <c r="J7" s="469" t="s">
        <v>53</v>
      </c>
      <c r="K7" s="469" t="s">
        <v>54</v>
      </c>
      <c r="L7" s="469" t="s">
        <v>53</v>
      </c>
      <c r="M7" s="469" t="s">
        <v>54</v>
      </c>
      <c r="N7" s="469" t="s">
        <v>53</v>
      </c>
      <c r="O7" s="469" t="s">
        <v>54</v>
      </c>
    </row>
    <row r="8" spans="1:15" ht="13.5" customHeight="1">
      <c r="A8" s="470" t="s">
        <v>58</v>
      </c>
      <c r="B8" s="469" t="s">
        <v>81</v>
      </c>
      <c r="C8" s="469" t="s">
        <v>108</v>
      </c>
      <c r="D8" s="469" t="s">
        <v>118</v>
      </c>
      <c r="E8" s="469" t="s">
        <v>189</v>
      </c>
      <c r="F8" s="469" t="s">
        <v>190</v>
      </c>
      <c r="G8" s="469" t="s">
        <v>191</v>
      </c>
      <c r="H8" s="469" t="s">
        <v>192</v>
      </c>
      <c r="I8" s="469" t="s">
        <v>193</v>
      </c>
      <c r="J8" s="469" t="s">
        <v>194</v>
      </c>
      <c r="K8" s="469" t="s">
        <v>195</v>
      </c>
      <c r="L8" s="469" t="s">
        <v>196</v>
      </c>
      <c r="M8" s="469" t="s">
        <v>197</v>
      </c>
      <c r="N8" s="469" t="s">
        <v>198</v>
      </c>
      <c r="O8" s="469" t="s">
        <v>199</v>
      </c>
    </row>
    <row r="9" spans="1:15" ht="29.25" customHeight="1">
      <c r="A9" s="470"/>
      <c r="B9" s="661" t="s">
        <v>576</v>
      </c>
      <c r="C9" s="662"/>
      <c r="D9" s="663"/>
      <c r="E9" s="471">
        <f>E10+E11+E12+E13</f>
        <v>12</v>
      </c>
      <c r="F9" s="471">
        <f>F10+F11+F12+F13</f>
        <v>5</v>
      </c>
      <c r="G9" s="471">
        <f>IF((I9+K9+M9+O9)=SUM(G10:G13),SUM(G10:G13),"`ОШ!`")</f>
        <v>4</v>
      </c>
      <c r="H9" s="471">
        <f>H10+H11+H12+H13</f>
        <v>5</v>
      </c>
      <c r="I9" s="471">
        <f aca="true" t="shared" si="0" ref="I9:O9">I10+I11+I12+I13</f>
        <v>0</v>
      </c>
      <c r="J9" s="471">
        <f t="shared" si="0"/>
        <v>0</v>
      </c>
      <c r="K9" s="471">
        <f t="shared" si="0"/>
        <v>0</v>
      </c>
      <c r="L9" s="471">
        <f t="shared" si="0"/>
        <v>0</v>
      </c>
      <c r="M9" s="471">
        <f t="shared" si="0"/>
        <v>0</v>
      </c>
      <c r="N9" s="471">
        <f t="shared" si="0"/>
        <v>0</v>
      </c>
      <c r="O9" s="471">
        <f t="shared" si="0"/>
        <v>4</v>
      </c>
    </row>
    <row r="10" spans="1:15" ht="24">
      <c r="A10" s="472"/>
      <c r="B10" s="664" t="s">
        <v>55</v>
      </c>
      <c r="C10" s="652" t="s">
        <v>41</v>
      </c>
      <c r="D10" s="473" t="s">
        <v>577</v>
      </c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</row>
    <row r="11" spans="1:15" ht="24">
      <c r="A11" s="339"/>
      <c r="B11" s="665"/>
      <c r="C11" s="653"/>
      <c r="D11" s="473" t="s">
        <v>606</v>
      </c>
      <c r="E11" s="474">
        <v>1</v>
      </c>
      <c r="F11" s="474"/>
      <c r="G11" s="474">
        <v>1</v>
      </c>
      <c r="H11" s="474"/>
      <c r="I11" s="474"/>
      <c r="J11" s="474"/>
      <c r="K11" s="474"/>
      <c r="L11" s="474"/>
      <c r="M11" s="474"/>
      <c r="N11" s="474"/>
      <c r="O11" s="474">
        <v>1</v>
      </c>
    </row>
    <row r="12" spans="1:15" ht="24">
      <c r="A12" s="339"/>
      <c r="B12" s="665"/>
      <c r="C12" s="652" t="s">
        <v>40</v>
      </c>
      <c r="D12" s="473" t="s">
        <v>577</v>
      </c>
      <c r="E12" s="475">
        <v>9</v>
      </c>
      <c r="F12" s="475"/>
      <c r="G12" s="475">
        <v>3</v>
      </c>
      <c r="H12" s="475"/>
      <c r="I12" s="475"/>
      <c r="J12" s="475"/>
      <c r="K12" s="475"/>
      <c r="L12" s="475"/>
      <c r="M12" s="475"/>
      <c r="N12" s="475"/>
      <c r="O12" s="475">
        <v>3</v>
      </c>
    </row>
    <row r="13" spans="1:15" ht="24">
      <c r="A13" s="476"/>
      <c r="B13" s="666"/>
      <c r="C13" s="653"/>
      <c r="D13" s="473" t="s">
        <v>606</v>
      </c>
      <c r="E13" s="475">
        <v>2</v>
      </c>
      <c r="F13" s="475">
        <v>5</v>
      </c>
      <c r="G13" s="475"/>
      <c r="H13" s="475">
        <v>5</v>
      </c>
      <c r="I13" s="475"/>
      <c r="J13" s="475"/>
      <c r="K13" s="475"/>
      <c r="L13" s="475"/>
      <c r="M13" s="475"/>
      <c r="N13" s="475"/>
      <c r="O13" s="475"/>
    </row>
    <row r="14" spans="1:15" ht="30.75" customHeight="1">
      <c r="A14" s="470"/>
      <c r="B14" s="654" t="s">
        <v>607</v>
      </c>
      <c r="C14" s="655"/>
      <c r="D14" s="656"/>
      <c r="E14" s="471">
        <f>E15+E16+E17+E18</f>
        <v>1</v>
      </c>
      <c r="F14" s="471">
        <f>F15+F16+F17+F18</f>
        <v>2</v>
      </c>
      <c r="G14" s="471">
        <f>IF((I14+K14+M14+O14)=SUM(G15:G18),SUM(G15:G18),"`ОШ!`")</f>
        <v>0</v>
      </c>
      <c r="H14" s="471">
        <f>H15+H16+H17+H18</f>
        <v>1</v>
      </c>
      <c r="I14" s="471">
        <f aca="true" t="shared" si="1" ref="I14:O14">I15+I16+I17+I18</f>
        <v>0</v>
      </c>
      <c r="J14" s="471">
        <f t="shared" si="1"/>
        <v>0</v>
      </c>
      <c r="K14" s="471">
        <f t="shared" si="1"/>
        <v>0</v>
      </c>
      <c r="L14" s="471">
        <f t="shared" si="1"/>
        <v>0</v>
      </c>
      <c r="M14" s="471">
        <f t="shared" si="1"/>
        <v>0</v>
      </c>
      <c r="N14" s="471">
        <f t="shared" si="1"/>
        <v>1</v>
      </c>
      <c r="O14" s="471">
        <f t="shared" si="1"/>
        <v>0</v>
      </c>
    </row>
    <row r="15" spans="1:15" ht="24">
      <c r="A15" s="472"/>
      <c r="B15" s="649" t="s">
        <v>608</v>
      </c>
      <c r="C15" s="652" t="s">
        <v>41</v>
      </c>
      <c r="D15" s="473" t="s">
        <v>577</v>
      </c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</row>
    <row r="16" spans="1:15" ht="24">
      <c r="A16" s="339"/>
      <c r="B16" s="650"/>
      <c r="C16" s="653"/>
      <c r="D16" s="473" t="s">
        <v>606</v>
      </c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</row>
    <row r="17" spans="1:15" ht="24">
      <c r="A17" s="339"/>
      <c r="B17" s="650"/>
      <c r="C17" s="652" t="s">
        <v>40</v>
      </c>
      <c r="D17" s="473" t="s">
        <v>577</v>
      </c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</row>
    <row r="18" spans="1:15" ht="24">
      <c r="A18" s="476"/>
      <c r="B18" s="651"/>
      <c r="C18" s="653"/>
      <c r="D18" s="473" t="s">
        <v>606</v>
      </c>
      <c r="E18" s="475">
        <v>1</v>
      </c>
      <c r="F18" s="475">
        <v>2</v>
      </c>
      <c r="G18" s="475"/>
      <c r="H18" s="475">
        <v>1</v>
      </c>
      <c r="I18" s="475"/>
      <c r="J18" s="475"/>
      <c r="K18" s="475"/>
      <c r="L18" s="475"/>
      <c r="M18" s="475"/>
      <c r="N18" s="475">
        <v>1</v>
      </c>
      <c r="O18" s="475"/>
    </row>
    <row r="19" spans="1:15" ht="24" customHeight="1">
      <c r="A19" s="476"/>
      <c r="B19" s="654" t="s">
        <v>580</v>
      </c>
      <c r="C19" s="655"/>
      <c r="D19" s="656"/>
      <c r="E19" s="471">
        <f>E20+E21+E22+E23</f>
        <v>0</v>
      </c>
      <c r="F19" s="471">
        <f>F20+F21+F22+F23</f>
        <v>0</v>
      </c>
      <c r="G19" s="471">
        <f>IF((I19+K19+M19+O19)=SUM(G20:G23),SUM(G20:G23),"`ОШ!`")</f>
        <v>0</v>
      </c>
      <c r="H19" s="471">
        <f>H20+H21+H22+H23</f>
        <v>0</v>
      </c>
      <c r="I19" s="471">
        <f aca="true" t="shared" si="2" ref="I19:O19">I20+I21+I22+I23</f>
        <v>0</v>
      </c>
      <c r="J19" s="471">
        <f t="shared" si="2"/>
        <v>0</v>
      </c>
      <c r="K19" s="471">
        <f t="shared" si="2"/>
        <v>0</v>
      </c>
      <c r="L19" s="471">
        <f t="shared" si="2"/>
        <v>0</v>
      </c>
      <c r="M19" s="471">
        <f t="shared" si="2"/>
        <v>0</v>
      </c>
      <c r="N19" s="471">
        <f t="shared" si="2"/>
        <v>0</v>
      </c>
      <c r="O19" s="471">
        <f t="shared" si="2"/>
        <v>0</v>
      </c>
    </row>
    <row r="20" spans="1:15" ht="24">
      <c r="A20" s="339"/>
      <c r="B20" s="649" t="s">
        <v>609</v>
      </c>
      <c r="C20" s="652" t="s">
        <v>41</v>
      </c>
      <c r="D20" s="473" t="s">
        <v>577</v>
      </c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</row>
    <row r="21" spans="1:15" ht="24">
      <c r="A21" s="339"/>
      <c r="B21" s="650"/>
      <c r="C21" s="653"/>
      <c r="D21" s="473" t="s">
        <v>606</v>
      </c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</row>
    <row r="22" spans="1:15" ht="24">
      <c r="A22" s="339"/>
      <c r="B22" s="650"/>
      <c r="C22" s="652" t="s">
        <v>40</v>
      </c>
      <c r="D22" s="473" t="s">
        <v>577</v>
      </c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</row>
    <row r="23" spans="1:15" ht="24">
      <c r="A23" s="476"/>
      <c r="B23" s="651"/>
      <c r="C23" s="653"/>
      <c r="D23" s="473" t="s">
        <v>606</v>
      </c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</row>
    <row r="24" spans="1:15" ht="21" customHeight="1">
      <c r="A24" s="470"/>
      <c r="B24" s="654" t="s">
        <v>610</v>
      </c>
      <c r="C24" s="655"/>
      <c r="D24" s="656"/>
      <c r="E24" s="471">
        <f>E25+E26+E27+E28</f>
        <v>7</v>
      </c>
      <c r="F24" s="471">
        <f>F25+F26+F27+F28</f>
        <v>2</v>
      </c>
      <c r="G24" s="471">
        <f>IF((I24+K24+M24+O24)=SUM(G25:G28),SUM(G25:G28),"`ОШ!`")</f>
        <v>0</v>
      </c>
      <c r="H24" s="471">
        <f>H25+H26+H27+H28</f>
        <v>1</v>
      </c>
      <c r="I24" s="471">
        <f aca="true" t="shared" si="3" ref="I24:O24">I25+I26+I27+I28</f>
        <v>0</v>
      </c>
      <c r="J24" s="471">
        <f t="shared" si="3"/>
        <v>0</v>
      </c>
      <c r="K24" s="471">
        <f t="shared" si="3"/>
        <v>0</v>
      </c>
      <c r="L24" s="471">
        <f t="shared" si="3"/>
        <v>0</v>
      </c>
      <c r="M24" s="471">
        <f t="shared" si="3"/>
        <v>0</v>
      </c>
      <c r="N24" s="471">
        <f t="shared" si="3"/>
        <v>1</v>
      </c>
      <c r="O24" s="471">
        <f t="shared" si="3"/>
        <v>0</v>
      </c>
    </row>
    <row r="25" spans="1:15" ht="24">
      <c r="A25" s="472"/>
      <c r="B25" s="649" t="s">
        <v>56</v>
      </c>
      <c r="C25" s="652" t="s">
        <v>41</v>
      </c>
      <c r="D25" s="473" t="s">
        <v>577</v>
      </c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</row>
    <row r="26" spans="1:15" ht="24">
      <c r="A26" s="339"/>
      <c r="B26" s="650"/>
      <c r="C26" s="653"/>
      <c r="D26" s="473" t="s">
        <v>606</v>
      </c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</row>
    <row r="27" spans="1:15" ht="24">
      <c r="A27" s="339"/>
      <c r="B27" s="650"/>
      <c r="C27" s="652" t="s">
        <v>40</v>
      </c>
      <c r="D27" s="473" t="s">
        <v>577</v>
      </c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</row>
    <row r="28" spans="1:15" ht="27" customHeight="1">
      <c r="A28" s="476"/>
      <c r="B28" s="651"/>
      <c r="C28" s="653"/>
      <c r="D28" s="473" t="s">
        <v>606</v>
      </c>
      <c r="E28" s="475">
        <v>7</v>
      </c>
      <c r="F28" s="475">
        <v>2</v>
      </c>
      <c r="G28" s="475"/>
      <c r="H28" s="475">
        <v>1</v>
      </c>
      <c r="I28" s="475"/>
      <c r="J28" s="475"/>
      <c r="K28" s="475"/>
      <c r="L28" s="475"/>
      <c r="M28" s="475"/>
      <c r="N28" s="475">
        <v>1</v>
      </c>
      <c r="O28" s="475"/>
    </row>
    <row r="29" spans="1:15" ht="43.5" customHeight="1">
      <c r="A29" s="470"/>
      <c r="B29" s="654" t="s">
        <v>611</v>
      </c>
      <c r="C29" s="655"/>
      <c r="D29" s="656"/>
      <c r="E29" s="471">
        <f>E30+E31</f>
        <v>16</v>
      </c>
      <c r="F29" s="471">
        <f>F30+F31</f>
        <v>3</v>
      </c>
      <c r="G29" s="471">
        <f>IF((I29+K29+M29+O29)=SUM(G30:G31),SUM(G30:G31),"`ОШ!`")</f>
        <v>0</v>
      </c>
      <c r="H29" s="471">
        <f>H30+H31</f>
        <v>2</v>
      </c>
      <c r="I29" s="471">
        <f aca="true" t="shared" si="4" ref="I29:O29">I30+I31</f>
        <v>0</v>
      </c>
      <c r="J29" s="471">
        <f t="shared" si="4"/>
        <v>0</v>
      </c>
      <c r="K29" s="471">
        <f t="shared" si="4"/>
        <v>0</v>
      </c>
      <c r="L29" s="471">
        <f t="shared" si="4"/>
        <v>0</v>
      </c>
      <c r="M29" s="471">
        <f t="shared" si="4"/>
        <v>0</v>
      </c>
      <c r="N29" s="471">
        <f t="shared" si="4"/>
        <v>1</v>
      </c>
      <c r="O29" s="471">
        <f t="shared" si="4"/>
        <v>0</v>
      </c>
    </row>
    <row r="30" spans="1:15" ht="39" customHeight="1">
      <c r="A30" s="472"/>
      <c r="B30" s="649" t="s">
        <v>287</v>
      </c>
      <c r="C30" s="473" t="s">
        <v>41</v>
      </c>
      <c r="D30" s="473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</row>
    <row r="31" spans="1:15" ht="43.5" customHeight="1">
      <c r="A31" s="476"/>
      <c r="B31" s="651"/>
      <c r="C31" s="473" t="s">
        <v>612</v>
      </c>
      <c r="D31" s="473"/>
      <c r="E31" s="475">
        <v>16</v>
      </c>
      <c r="F31" s="475">
        <v>3</v>
      </c>
      <c r="G31" s="475"/>
      <c r="H31" s="475">
        <v>2</v>
      </c>
      <c r="I31" s="475"/>
      <c r="J31" s="475"/>
      <c r="K31" s="475"/>
      <c r="L31" s="475"/>
      <c r="M31" s="475"/>
      <c r="N31" s="475">
        <v>1</v>
      </c>
      <c r="O31" s="475"/>
    </row>
    <row r="32" spans="1:15" ht="33" customHeight="1">
      <c r="A32" s="470"/>
      <c r="B32" s="654" t="s">
        <v>613</v>
      </c>
      <c r="C32" s="655"/>
      <c r="D32" s="656"/>
      <c r="E32" s="471">
        <f>E33+E34+E35+E36</f>
        <v>0</v>
      </c>
      <c r="F32" s="471">
        <f>F33+F34+F35+F36</f>
        <v>0</v>
      </c>
      <c r="G32" s="471">
        <f>IF((I32+K32+M32+O32)=SUM(G33:G36),SUM(G33:G36),"`ОШ!`")</f>
        <v>0</v>
      </c>
      <c r="H32" s="471">
        <f>H33+H34+H35+H36</f>
        <v>0</v>
      </c>
      <c r="I32" s="471">
        <f aca="true" t="shared" si="5" ref="I32:O32">I33+I34+I35+I36</f>
        <v>0</v>
      </c>
      <c r="J32" s="471">
        <f t="shared" si="5"/>
        <v>0</v>
      </c>
      <c r="K32" s="471">
        <f t="shared" si="5"/>
        <v>0</v>
      </c>
      <c r="L32" s="471">
        <f t="shared" si="5"/>
        <v>0</v>
      </c>
      <c r="M32" s="471">
        <f t="shared" si="5"/>
        <v>0</v>
      </c>
      <c r="N32" s="471">
        <f t="shared" si="5"/>
        <v>0</v>
      </c>
      <c r="O32" s="471">
        <f t="shared" si="5"/>
        <v>0</v>
      </c>
    </row>
    <row r="33" spans="1:15" ht="24">
      <c r="A33" s="472"/>
      <c r="B33" s="649" t="s">
        <v>614</v>
      </c>
      <c r="C33" s="652" t="s">
        <v>41</v>
      </c>
      <c r="D33" s="473" t="s">
        <v>577</v>
      </c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</row>
    <row r="34" spans="1:15" ht="24">
      <c r="A34" s="339"/>
      <c r="B34" s="650"/>
      <c r="C34" s="653"/>
      <c r="D34" s="473" t="s">
        <v>606</v>
      </c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</row>
    <row r="35" spans="1:15" ht="24">
      <c r="A35" s="339"/>
      <c r="B35" s="650"/>
      <c r="C35" s="652" t="s">
        <v>40</v>
      </c>
      <c r="D35" s="473" t="s">
        <v>577</v>
      </c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</row>
    <row r="36" spans="1:15" ht="24">
      <c r="A36" s="476"/>
      <c r="B36" s="651"/>
      <c r="C36" s="653"/>
      <c r="D36" s="473" t="s">
        <v>606</v>
      </c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</row>
    <row r="37" spans="1:15" ht="22.5" customHeight="1">
      <c r="A37" s="470"/>
      <c r="B37" s="654" t="s">
        <v>586</v>
      </c>
      <c r="C37" s="655"/>
      <c r="D37" s="656"/>
      <c r="E37" s="471">
        <f>E38+E39+E40+E41</f>
        <v>11</v>
      </c>
      <c r="F37" s="471">
        <f>F38+F39+F40+F41</f>
        <v>0</v>
      </c>
      <c r="G37" s="471">
        <f>IF((I37+K37+M37+O37)=SUM(G38:G41),SUM(G38:G41),"`ОШ!`")</f>
        <v>0</v>
      </c>
      <c r="H37" s="471">
        <f>H38+H39+H40+H41</f>
        <v>0</v>
      </c>
      <c r="I37" s="471">
        <f aca="true" t="shared" si="6" ref="I37:O37">I38+I39+I40+I41</f>
        <v>0</v>
      </c>
      <c r="J37" s="471">
        <f t="shared" si="6"/>
        <v>0</v>
      </c>
      <c r="K37" s="471">
        <f t="shared" si="6"/>
        <v>0</v>
      </c>
      <c r="L37" s="471">
        <f t="shared" si="6"/>
        <v>0</v>
      </c>
      <c r="M37" s="471">
        <f t="shared" si="6"/>
        <v>0</v>
      </c>
      <c r="N37" s="471">
        <f t="shared" si="6"/>
        <v>0</v>
      </c>
      <c r="O37" s="471">
        <f t="shared" si="6"/>
        <v>0</v>
      </c>
    </row>
    <row r="38" spans="1:15" ht="24">
      <c r="A38" s="472"/>
      <c r="B38" s="649" t="s">
        <v>326</v>
      </c>
      <c r="C38" s="652" t="s">
        <v>41</v>
      </c>
      <c r="D38" s="473" t="s">
        <v>577</v>
      </c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</row>
    <row r="39" spans="1:15" ht="24">
      <c r="A39" s="339"/>
      <c r="B39" s="650"/>
      <c r="C39" s="653"/>
      <c r="D39" s="473" t="s">
        <v>606</v>
      </c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</row>
    <row r="40" spans="1:15" ht="24">
      <c r="A40" s="339"/>
      <c r="B40" s="650"/>
      <c r="C40" s="652" t="s">
        <v>40</v>
      </c>
      <c r="D40" s="473" t="s">
        <v>577</v>
      </c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</row>
    <row r="41" spans="1:15" ht="24">
      <c r="A41" s="476"/>
      <c r="B41" s="651"/>
      <c r="C41" s="653"/>
      <c r="D41" s="473" t="s">
        <v>606</v>
      </c>
      <c r="E41" s="475">
        <v>11</v>
      </c>
      <c r="F41" s="475"/>
      <c r="G41" s="475"/>
      <c r="H41" s="475"/>
      <c r="I41" s="475"/>
      <c r="J41" s="475"/>
      <c r="K41" s="475"/>
      <c r="L41" s="475"/>
      <c r="M41" s="475"/>
      <c r="N41" s="475"/>
      <c r="O41" s="475"/>
    </row>
    <row r="42" spans="1:81" s="477" customFormat="1" ht="32.25" customHeight="1">
      <c r="A42" s="470"/>
      <c r="B42" s="654" t="s">
        <v>615</v>
      </c>
      <c r="C42" s="655"/>
      <c r="D42" s="656"/>
      <c r="E42" s="471">
        <f>E43+E44</f>
        <v>6</v>
      </c>
      <c r="F42" s="471">
        <f>F43+F44</f>
        <v>0</v>
      </c>
      <c r="G42" s="471">
        <f>IF((I42+K42+M42+O42)=SUM(G43:G44),SUM(G43:G44),"`ОШ!`")</f>
        <v>0</v>
      </c>
      <c r="H42" s="471">
        <f aca="true" t="shared" si="7" ref="H42:O42">H43+H44</f>
        <v>0</v>
      </c>
      <c r="I42" s="471">
        <f t="shared" si="7"/>
        <v>0</v>
      </c>
      <c r="J42" s="471">
        <f t="shared" si="7"/>
        <v>0</v>
      </c>
      <c r="K42" s="471">
        <f t="shared" si="7"/>
        <v>0</v>
      </c>
      <c r="L42" s="471">
        <f t="shared" si="7"/>
        <v>0</v>
      </c>
      <c r="M42" s="471">
        <f t="shared" si="7"/>
        <v>0</v>
      </c>
      <c r="N42" s="471">
        <f t="shared" si="7"/>
        <v>0</v>
      </c>
      <c r="O42" s="471">
        <f t="shared" si="7"/>
        <v>0</v>
      </c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</row>
    <row r="43" spans="1:15" ht="24">
      <c r="A43" s="472"/>
      <c r="B43" s="649" t="s">
        <v>616</v>
      </c>
      <c r="C43" s="473" t="s">
        <v>41</v>
      </c>
      <c r="D43" s="473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</row>
    <row r="44" spans="1:15" ht="24">
      <c r="A44" s="476"/>
      <c r="B44" s="651"/>
      <c r="C44" s="473" t="s">
        <v>612</v>
      </c>
      <c r="D44" s="473"/>
      <c r="E44" s="475">
        <v>6</v>
      </c>
      <c r="F44" s="475"/>
      <c r="G44" s="475"/>
      <c r="H44" s="475"/>
      <c r="I44" s="475"/>
      <c r="J44" s="475"/>
      <c r="K44" s="475"/>
      <c r="L44" s="475"/>
      <c r="M44" s="475"/>
      <c r="N44" s="475"/>
      <c r="O44" s="475"/>
    </row>
    <row r="45" spans="1:15" ht="45.75" customHeight="1">
      <c r="A45" s="470"/>
      <c r="B45" s="478" t="s">
        <v>617</v>
      </c>
      <c r="C45" s="479" t="s">
        <v>41</v>
      </c>
      <c r="D45" s="480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</row>
    <row r="46" spans="1:15" ht="29.25" customHeight="1">
      <c r="A46" s="470"/>
      <c r="B46" s="654" t="s">
        <v>618</v>
      </c>
      <c r="C46" s="655"/>
      <c r="D46" s="656"/>
      <c r="E46" s="471">
        <f>E47+E48</f>
        <v>0</v>
      </c>
      <c r="F46" s="471">
        <f>F47+F48</f>
        <v>1</v>
      </c>
      <c r="G46" s="471">
        <f>IF((I46+K46+M46+O46)=SUM(G47:G48),SUM(G47:G48),"`ОШ!`")</f>
        <v>0</v>
      </c>
      <c r="H46" s="471">
        <f aca="true" t="shared" si="8" ref="H46:O46">H47+H48</f>
        <v>1</v>
      </c>
      <c r="I46" s="471">
        <f t="shared" si="8"/>
        <v>0</v>
      </c>
      <c r="J46" s="471">
        <f t="shared" si="8"/>
        <v>0</v>
      </c>
      <c r="K46" s="471">
        <f t="shared" si="8"/>
        <v>0</v>
      </c>
      <c r="L46" s="471">
        <f t="shared" si="8"/>
        <v>0</v>
      </c>
      <c r="M46" s="471">
        <f t="shared" si="8"/>
        <v>0</v>
      </c>
      <c r="N46" s="471">
        <f t="shared" si="8"/>
        <v>0</v>
      </c>
      <c r="O46" s="471">
        <f t="shared" si="8"/>
        <v>0</v>
      </c>
    </row>
    <row r="47" spans="1:15" ht="24">
      <c r="A47" s="472"/>
      <c r="B47" s="649" t="s">
        <v>619</v>
      </c>
      <c r="C47" s="473" t="s">
        <v>41</v>
      </c>
      <c r="D47" s="473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</row>
    <row r="48" spans="1:15" ht="24">
      <c r="A48" s="476"/>
      <c r="B48" s="651"/>
      <c r="C48" s="473" t="s">
        <v>612</v>
      </c>
      <c r="D48" s="473"/>
      <c r="E48" s="475"/>
      <c r="F48" s="475">
        <v>1</v>
      </c>
      <c r="G48" s="475"/>
      <c r="H48" s="475">
        <v>1</v>
      </c>
      <c r="I48" s="475"/>
      <c r="J48" s="475"/>
      <c r="K48" s="475"/>
      <c r="L48" s="475"/>
      <c r="M48" s="475"/>
      <c r="N48" s="475"/>
      <c r="O48" s="475"/>
    </row>
    <row r="49" spans="1:15" ht="29.25" customHeight="1">
      <c r="A49" s="470"/>
      <c r="B49" s="654" t="s">
        <v>620</v>
      </c>
      <c r="C49" s="655"/>
      <c r="D49" s="656"/>
      <c r="E49" s="471">
        <f>E50+E51+E52+E53</f>
        <v>0</v>
      </c>
      <c r="F49" s="471">
        <f>F50+F51+F52+F53</f>
        <v>0</v>
      </c>
      <c r="G49" s="471">
        <f>IF((I49+K49+M49+O49)=SUM(G50:G53),SUM(G50:G53),"`ОШ!`")</f>
        <v>0</v>
      </c>
      <c r="H49" s="471">
        <f>H50+H51+H52+H53</f>
        <v>0</v>
      </c>
      <c r="I49" s="471">
        <f aca="true" t="shared" si="9" ref="I49:O49">I50+I51+I52+I53</f>
        <v>0</v>
      </c>
      <c r="J49" s="471">
        <f t="shared" si="9"/>
        <v>0</v>
      </c>
      <c r="K49" s="471">
        <f t="shared" si="9"/>
        <v>0</v>
      </c>
      <c r="L49" s="471">
        <f t="shared" si="9"/>
        <v>0</v>
      </c>
      <c r="M49" s="471">
        <f t="shared" si="9"/>
        <v>0</v>
      </c>
      <c r="N49" s="471">
        <f t="shared" si="9"/>
        <v>0</v>
      </c>
      <c r="O49" s="471">
        <f t="shared" si="9"/>
        <v>0</v>
      </c>
    </row>
    <row r="50" spans="1:15" ht="24">
      <c r="A50" s="472"/>
      <c r="B50" s="649" t="s">
        <v>588</v>
      </c>
      <c r="C50" s="652" t="s">
        <v>41</v>
      </c>
      <c r="D50" s="473" t="s">
        <v>577</v>
      </c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</row>
    <row r="51" spans="1:15" ht="24">
      <c r="A51" s="339"/>
      <c r="B51" s="650"/>
      <c r="C51" s="653"/>
      <c r="D51" s="473" t="s">
        <v>606</v>
      </c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</row>
    <row r="52" spans="1:15" ht="24">
      <c r="A52" s="339"/>
      <c r="B52" s="650"/>
      <c r="C52" s="652" t="s">
        <v>40</v>
      </c>
      <c r="D52" s="473" t="s">
        <v>577</v>
      </c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</row>
    <row r="53" spans="1:15" ht="24">
      <c r="A53" s="476"/>
      <c r="B53" s="651"/>
      <c r="C53" s="653"/>
      <c r="D53" s="473" t="s">
        <v>606</v>
      </c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</row>
    <row r="54" spans="1:15" ht="63.75" customHeight="1">
      <c r="A54" s="470"/>
      <c r="B54" s="657" t="s">
        <v>621</v>
      </c>
      <c r="C54" s="658"/>
      <c r="D54" s="659"/>
      <c r="E54" s="471">
        <f>E55+E56+E57+E58</f>
        <v>0</v>
      </c>
      <c r="F54" s="471">
        <f>F55+F56+F57+F58</f>
        <v>0</v>
      </c>
      <c r="G54" s="471">
        <f>IF((I54+K54+M54+O54)=SUM(G55:G58),SUM(G55:G58),"`ОШ!`")</f>
        <v>0</v>
      </c>
      <c r="H54" s="471">
        <f>H55+H56+H57+H58</f>
        <v>0</v>
      </c>
      <c r="I54" s="471">
        <f aca="true" t="shared" si="10" ref="I54:O54">I55+I56+I57+I58</f>
        <v>0</v>
      </c>
      <c r="J54" s="471">
        <f t="shared" si="10"/>
        <v>0</v>
      </c>
      <c r="K54" s="471">
        <f t="shared" si="10"/>
        <v>0</v>
      </c>
      <c r="L54" s="471">
        <f t="shared" si="10"/>
        <v>0</v>
      </c>
      <c r="M54" s="471">
        <f t="shared" si="10"/>
        <v>0</v>
      </c>
      <c r="N54" s="471">
        <f t="shared" si="10"/>
        <v>0</v>
      </c>
      <c r="O54" s="471">
        <f t="shared" si="10"/>
        <v>0</v>
      </c>
    </row>
    <row r="55" spans="1:15" ht="30" customHeight="1">
      <c r="A55" s="472"/>
      <c r="B55" s="652" t="s">
        <v>622</v>
      </c>
      <c r="C55" s="652" t="s">
        <v>41</v>
      </c>
      <c r="D55" s="473" t="s">
        <v>577</v>
      </c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</row>
    <row r="56" spans="1:15" ht="31.5" customHeight="1">
      <c r="A56" s="339"/>
      <c r="B56" s="660"/>
      <c r="C56" s="653"/>
      <c r="D56" s="473" t="s">
        <v>606</v>
      </c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</row>
    <row r="57" spans="1:15" ht="29.25" customHeight="1">
      <c r="A57" s="339"/>
      <c r="B57" s="660"/>
      <c r="C57" s="652" t="s">
        <v>40</v>
      </c>
      <c r="D57" s="473" t="s">
        <v>577</v>
      </c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</row>
    <row r="58" spans="1:15" ht="30" customHeight="1">
      <c r="A58" s="339"/>
      <c r="B58" s="653"/>
      <c r="C58" s="653"/>
      <c r="D58" s="473" t="s">
        <v>606</v>
      </c>
      <c r="E58" s="475"/>
      <c r="F58" s="475"/>
      <c r="G58" s="475"/>
      <c r="H58" s="475"/>
      <c r="I58" s="475"/>
      <c r="J58" s="475"/>
      <c r="K58" s="475"/>
      <c r="L58" s="475"/>
      <c r="M58" s="475"/>
      <c r="N58" s="475"/>
      <c r="O58" s="475"/>
    </row>
    <row r="59" spans="1:15" ht="42" customHeight="1">
      <c r="A59" s="470"/>
      <c r="B59" s="654" t="s">
        <v>623</v>
      </c>
      <c r="C59" s="655"/>
      <c r="D59" s="656"/>
      <c r="E59" s="471">
        <f>E60+E61+E62+E63</f>
        <v>0</v>
      </c>
      <c r="F59" s="471">
        <f>F60+F61+F62+F63</f>
        <v>0</v>
      </c>
      <c r="G59" s="471">
        <f>IF((I59+K59+M59+O59)=SUM(G60:G63),SUM(G60:G63),"`ОШ!`")</f>
        <v>0</v>
      </c>
      <c r="H59" s="471">
        <f>H60+H61+H62+H63</f>
        <v>0</v>
      </c>
      <c r="I59" s="471">
        <f aca="true" t="shared" si="11" ref="I59:O59">I60+I61+I62+I63</f>
        <v>0</v>
      </c>
      <c r="J59" s="471">
        <f t="shared" si="11"/>
        <v>0</v>
      </c>
      <c r="K59" s="471">
        <f t="shared" si="11"/>
        <v>0</v>
      </c>
      <c r="L59" s="471">
        <f t="shared" si="11"/>
        <v>0</v>
      </c>
      <c r="M59" s="471">
        <f t="shared" si="11"/>
        <v>0</v>
      </c>
      <c r="N59" s="471">
        <f t="shared" si="11"/>
        <v>0</v>
      </c>
      <c r="O59" s="471">
        <f t="shared" si="11"/>
        <v>0</v>
      </c>
    </row>
    <row r="60" spans="1:15" ht="24">
      <c r="A60" s="472"/>
      <c r="B60" s="649" t="s">
        <v>624</v>
      </c>
      <c r="C60" s="652" t="s">
        <v>41</v>
      </c>
      <c r="D60" s="473" t="s">
        <v>577</v>
      </c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5"/>
    </row>
    <row r="61" spans="1:15" ht="24">
      <c r="A61" s="339"/>
      <c r="B61" s="650"/>
      <c r="C61" s="653"/>
      <c r="D61" s="473" t="s">
        <v>606</v>
      </c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</row>
    <row r="62" spans="1:15" ht="24">
      <c r="A62" s="339"/>
      <c r="B62" s="650"/>
      <c r="C62" s="652" t="s">
        <v>40</v>
      </c>
      <c r="D62" s="473" t="s">
        <v>577</v>
      </c>
      <c r="E62" s="475"/>
      <c r="F62" s="475"/>
      <c r="G62" s="475"/>
      <c r="H62" s="475"/>
      <c r="I62" s="475"/>
      <c r="J62" s="475"/>
      <c r="K62" s="475"/>
      <c r="L62" s="475"/>
      <c r="M62" s="475"/>
      <c r="N62" s="475"/>
      <c r="O62" s="475"/>
    </row>
    <row r="63" spans="1:15" ht="24">
      <c r="A63" s="476"/>
      <c r="B63" s="651"/>
      <c r="C63" s="653"/>
      <c r="D63" s="473" t="s">
        <v>606</v>
      </c>
      <c r="E63" s="475"/>
      <c r="F63" s="475"/>
      <c r="G63" s="475"/>
      <c r="H63" s="475"/>
      <c r="I63" s="475"/>
      <c r="J63" s="475"/>
      <c r="K63" s="475"/>
      <c r="L63" s="475"/>
      <c r="M63" s="475"/>
      <c r="N63" s="475"/>
      <c r="O63" s="475"/>
    </row>
    <row r="64" spans="1:15" ht="15.75">
      <c r="A64" s="470"/>
      <c r="B64" s="481" t="s">
        <v>37</v>
      </c>
      <c r="C64" s="482"/>
      <c r="D64" s="483"/>
      <c r="E64" s="484">
        <f aca="true" t="shared" si="12" ref="E64:O64">E9+E14+E19+E24+E29+E32+E37+E42+E45+E46+E49+E54+E59</f>
        <v>53</v>
      </c>
      <c r="F64" s="484">
        <f t="shared" si="12"/>
        <v>13</v>
      </c>
      <c r="G64" s="484">
        <f t="shared" si="12"/>
        <v>4</v>
      </c>
      <c r="H64" s="484">
        <f t="shared" si="12"/>
        <v>10</v>
      </c>
      <c r="I64" s="484">
        <f t="shared" si="12"/>
        <v>0</v>
      </c>
      <c r="J64" s="484">
        <f t="shared" si="12"/>
        <v>0</v>
      </c>
      <c r="K64" s="484">
        <f t="shared" si="12"/>
        <v>0</v>
      </c>
      <c r="L64" s="484">
        <f t="shared" si="12"/>
        <v>0</v>
      </c>
      <c r="M64" s="484">
        <f t="shared" si="12"/>
        <v>0</v>
      </c>
      <c r="N64" s="484">
        <f t="shared" si="12"/>
        <v>3</v>
      </c>
      <c r="O64" s="484">
        <f t="shared" si="12"/>
        <v>4</v>
      </c>
    </row>
    <row r="65" spans="1:15" ht="12.75">
      <c r="A65" s="470"/>
      <c r="B65" s="485" t="s">
        <v>41</v>
      </c>
      <c r="C65" s="486"/>
      <c r="D65" s="487"/>
      <c r="E65" s="488">
        <f aca="true" t="shared" si="13" ref="E65:O65">E10+E11+E15+E16+E20+E21+E25+E26+E30+E33+E34+E38+E39+E43+E45+E47+E50+E51+E55+E56+E60+E61</f>
        <v>1</v>
      </c>
      <c r="F65" s="488">
        <f t="shared" si="13"/>
        <v>0</v>
      </c>
      <c r="G65" s="488">
        <f t="shared" si="13"/>
        <v>1</v>
      </c>
      <c r="H65" s="488">
        <f t="shared" si="13"/>
        <v>0</v>
      </c>
      <c r="I65" s="488">
        <f t="shared" si="13"/>
        <v>0</v>
      </c>
      <c r="J65" s="488">
        <f t="shared" si="13"/>
        <v>0</v>
      </c>
      <c r="K65" s="488">
        <f t="shared" si="13"/>
        <v>0</v>
      </c>
      <c r="L65" s="488">
        <f t="shared" si="13"/>
        <v>0</v>
      </c>
      <c r="M65" s="488">
        <f t="shared" si="13"/>
        <v>0</v>
      </c>
      <c r="N65" s="488">
        <f t="shared" si="13"/>
        <v>0</v>
      </c>
      <c r="O65" s="488">
        <f t="shared" si="13"/>
        <v>1</v>
      </c>
    </row>
    <row r="66" spans="1:15" ht="12.75">
      <c r="A66" s="470"/>
      <c r="B66" s="485" t="s">
        <v>40</v>
      </c>
      <c r="C66" s="486"/>
      <c r="D66" s="487"/>
      <c r="E66" s="488">
        <f aca="true" t="shared" si="14" ref="E66:O66">E12+E13+E17+E18+E22+E23+E27+E28+E31+E35+E36+E40+E41+E44+E48+E52+E53+E57+E58+E62+E63</f>
        <v>52</v>
      </c>
      <c r="F66" s="488">
        <f t="shared" si="14"/>
        <v>13</v>
      </c>
      <c r="G66" s="488">
        <f t="shared" si="14"/>
        <v>3</v>
      </c>
      <c r="H66" s="488">
        <f t="shared" si="14"/>
        <v>10</v>
      </c>
      <c r="I66" s="488">
        <f t="shared" si="14"/>
        <v>0</v>
      </c>
      <c r="J66" s="488">
        <f t="shared" si="14"/>
        <v>0</v>
      </c>
      <c r="K66" s="488">
        <f t="shared" si="14"/>
        <v>0</v>
      </c>
      <c r="L66" s="488">
        <f t="shared" si="14"/>
        <v>0</v>
      </c>
      <c r="M66" s="488">
        <f t="shared" si="14"/>
        <v>0</v>
      </c>
      <c r="N66" s="488">
        <f t="shared" si="14"/>
        <v>3</v>
      </c>
      <c r="O66" s="488">
        <f t="shared" si="14"/>
        <v>3</v>
      </c>
    </row>
    <row r="67" spans="1:15" ht="25.5">
      <c r="A67" s="470"/>
      <c r="B67" s="485" t="s">
        <v>625</v>
      </c>
      <c r="C67" s="486"/>
      <c r="D67" s="487"/>
      <c r="E67" s="488">
        <f aca="true" t="shared" si="15" ref="E67:O67">E10+E12+E15+E17+E20+E22+E25+E27+E33+E35+E38+E40+E50+E52+E55+E57+E60+E62</f>
        <v>9</v>
      </c>
      <c r="F67" s="488">
        <f t="shared" si="15"/>
        <v>0</v>
      </c>
      <c r="G67" s="488">
        <f t="shared" si="15"/>
        <v>3</v>
      </c>
      <c r="H67" s="488">
        <f t="shared" si="15"/>
        <v>0</v>
      </c>
      <c r="I67" s="488">
        <f t="shared" si="15"/>
        <v>0</v>
      </c>
      <c r="J67" s="488">
        <f t="shared" si="15"/>
        <v>0</v>
      </c>
      <c r="K67" s="488">
        <f t="shared" si="15"/>
        <v>0</v>
      </c>
      <c r="L67" s="488">
        <f t="shared" si="15"/>
        <v>0</v>
      </c>
      <c r="M67" s="488">
        <f t="shared" si="15"/>
        <v>0</v>
      </c>
      <c r="N67" s="488">
        <f t="shared" si="15"/>
        <v>0</v>
      </c>
      <c r="O67" s="488">
        <f t="shared" si="15"/>
        <v>3</v>
      </c>
    </row>
    <row r="68" spans="2:15" ht="22.5" customHeight="1">
      <c r="B68" s="457"/>
      <c r="C68" s="457"/>
      <c r="D68" s="457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</row>
    <row r="69" spans="1:6" ht="12.75">
      <c r="A69" s="642" t="s">
        <v>626</v>
      </c>
      <c r="B69" s="642"/>
      <c r="C69" s="642"/>
      <c r="D69" s="642"/>
      <c r="E69" s="642"/>
      <c r="F69" s="642"/>
    </row>
    <row r="70" spans="1:15" ht="93" customHeight="1">
      <c r="A70" s="465" t="s">
        <v>107</v>
      </c>
      <c r="B70" s="643" t="s">
        <v>119</v>
      </c>
      <c r="C70" s="645" t="s">
        <v>115</v>
      </c>
      <c r="D70" s="646"/>
      <c r="E70" s="466" t="s">
        <v>45</v>
      </c>
      <c r="F70" s="638" t="s">
        <v>46</v>
      </c>
      <c r="G70" s="638"/>
      <c r="H70" s="638" t="s">
        <v>47</v>
      </c>
      <c r="I70" s="638"/>
      <c r="J70" s="638" t="s">
        <v>48</v>
      </c>
      <c r="K70" s="638"/>
      <c r="L70" s="638" t="s">
        <v>49</v>
      </c>
      <c r="M70" s="638"/>
      <c r="N70" s="638" t="s">
        <v>50</v>
      </c>
      <c r="O70" s="638"/>
    </row>
    <row r="71" spans="1:15" ht="42" customHeight="1">
      <c r="A71" s="467"/>
      <c r="B71" s="644"/>
      <c r="C71" s="647"/>
      <c r="D71" s="648"/>
      <c r="E71" s="468" t="s">
        <v>627</v>
      </c>
      <c r="F71" s="469" t="s">
        <v>51</v>
      </c>
      <c r="G71" s="469" t="s">
        <v>52</v>
      </c>
      <c r="H71" s="469" t="s">
        <v>53</v>
      </c>
      <c r="I71" s="469" t="s">
        <v>54</v>
      </c>
      <c r="J71" s="469" t="s">
        <v>53</v>
      </c>
      <c r="K71" s="469" t="s">
        <v>54</v>
      </c>
      <c r="L71" s="469" t="s">
        <v>53</v>
      </c>
      <c r="M71" s="469" t="s">
        <v>54</v>
      </c>
      <c r="N71" s="469" t="s">
        <v>53</v>
      </c>
      <c r="O71" s="469" t="s">
        <v>54</v>
      </c>
    </row>
    <row r="72" spans="1:15" ht="12.75">
      <c r="A72" s="470" t="s">
        <v>58</v>
      </c>
      <c r="B72" s="469" t="s">
        <v>81</v>
      </c>
      <c r="C72" s="639" t="s">
        <v>108</v>
      </c>
      <c r="D72" s="640"/>
      <c r="E72" s="469" t="s">
        <v>189</v>
      </c>
      <c r="F72" s="469" t="s">
        <v>190</v>
      </c>
      <c r="G72" s="469" t="s">
        <v>191</v>
      </c>
      <c r="H72" s="469" t="s">
        <v>192</v>
      </c>
      <c r="I72" s="469" t="s">
        <v>193</v>
      </c>
      <c r="J72" s="469" t="s">
        <v>194</v>
      </c>
      <c r="K72" s="469" t="s">
        <v>195</v>
      </c>
      <c r="L72" s="469" t="s">
        <v>196</v>
      </c>
      <c r="M72" s="469" t="s">
        <v>197</v>
      </c>
      <c r="N72" s="469" t="s">
        <v>198</v>
      </c>
      <c r="O72" s="469" t="s">
        <v>199</v>
      </c>
    </row>
    <row r="73" spans="1:15" ht="29.25" customHeight="1">
      <c r="A73" s="205"/>
      <c r="B73" s="489" t="s">
        <v>628</v>
      </c>
      <c r="C73" s="641" t="s">
        <v>2</v>
      </c>
      <c r="D73" s="641"/>
      <c r="E73" s="205">
        <v>1</v>
      </c>
      <c r="F73" s="205"/>
      <c r="G73" s="490">
        <f>I73+K73+M73+O73</f>
        <v>0</v>
      </c>
      <c r="H73" s="205"/>
      <c r="I73" s="205"/>
      <c r="J73" s="205"/>
      <c r="K73" s="205"/>
      <c r="L73" s="205"/>
      <c r="M73" s="205"/>
      <c r="N73" s="205"/>
      <c r="O73" s="205"/>
    </row>
    <row r="74" spans="1:15" ht="38.25" customHeight="1">
      <c r="A74" s="205"/>
      <c r="B74" s="489" t="s">
        <v>588</v>
      </c>
      <c r="C74" s="641" t="s">
        <v>2</v>
      </c>
      <c r="D74" s="641"/>
      <c r="E74" s="205"/>
      <c r="F74" s="205"/>
      <c r="G74" s="490">
        <f>I74+K74+M74+O74</f>
        <v>0</v>
      </c>
      <c r="H74" s="205"/>
      <c r="I74" s="205"/>
      <c r="J74" s="205"/>
      <c r="K74" s="205"/>
      <c r="L74" s="205"/>
      <c r="M74" s="205"/>
      <c r="N74" s="205"/>
      <c r="O74" s="205"/>
    </row>
    <row r="77" ht="12.75">
      <c r="B77" s="459" t="s">
        <v>121</v>
      </c>
    </row>
    <row r="79" spans="2:3" ht="60" customHeight="1">
      <c r="B79" s="577" t="s">
        <v>738</v>
      </c>
      <c r="C79" s="563"/>
    </row>
  </sheetData>
  <sheetProtection/>
  <mergeCells count="65">
    <mergeCell ref="B2:K2"/>
    <mergeCell ref="B3:L3"/>
    <mergeCell ref="B4:O4"/>
    <mergeCell ref="A5:G5"/>
    <mergeCell ref="B6:B7"/>
    <mergeCell ref="C6:C7"/>
    <mergeCell ref="D6:D7"/>
    <mergeCell ref="F6:G6"/>
    <mergeCell ref="H6:I6"/>
    <mergeCell ref="J6:K6"/>
    <mergeCell ref="B20:B23"/>
    <mergeCell ref="C20:C21"/>
    <mergeCell ref="C22:C23"/>
    <mergeCell ref="L6:M6"/>
    <mergeCell ref="N6:O6"/>
    <mergeCell ref="B9:D9"/>
    <mergeCell ref="B10:B13"/>
    <mergeCell ref="C10:C11"/>
    <mergeCell ref="C12:C13"/>
    <mergeCell ref="B14:D14"/>
    <mergeCell ref="B15:B18"/>
    <mergeCell ref="C15:C16"/>
    <mergeCell ref="C17:C18"/>
    <mergeCell ref="B19:D19"/>
    <mergeCell ref="B38:B41"/>
    <mergeCell ref="C38:C39"/>
    <mergeCell ref="C40:C41"/>
    <mergeCell ref="B24:D24"/>
    <mergeCell ref="B25:B28"/>
    <mergeCell ref="C25:C26"/>
    <mergeCell ref="C27:C28"/>
    <mergeCell ref="B29:D29"/>
    <mergeCell ref="B30:B31"/>
    <mergeCell ref="B32:D32"/>
    <mergeCell ref="B33:B36"/>
    <mergeCell ref="C33:C34"/>
    <mergeCell ref="C35:C36"/>
    <mergeCell ref="B37:D37"/>
    <mergeCell ref="B60:B63"/>
    <mergeCell ref="C60:C61"/>
    <mergeCell ref="C62:C63"/>
    <mergeCell ref="B42:D42"/>
    <mergeCell ref="B43:B44"/>
    <mergeCell ref="B46:D46"/>
    <mergeCell ref="B47:B48"/>
    <mergeCell ref="B49:D49"/>
    <mergeCell ref="B50:B53"/>
    <mergeCell ref="C50:C51"/>
    <mergeCell ref="C52:C53"/>
    <mergeCell ref="B54:D54"/>
    <mergeCell ref="B55:B58"/>
    <mergeCell ref="C55:C56"/>
    <mergeCell ref="C57:C58"/>
    <mergeCell ref="B59:D59"/>
    <mergeCell ref="A69:F69"/>
    <mergeCell ref="B70:B71"/>
    <mergeCell ref="C70:D71"/>
    <mergeCell ref="F70:G70"/>
    <mergeCell ref="H70:I70"/>
    <mergeCell ref="L70:M70"/>
    <mergeCell ref="N70:O70"/>
    <mergeCell ref="C72:D72"/>
    <mergeCell ref="C73:D73"/>
    <mergeCell ref="C74:D74"/>
    <mergeCell ref="J70:K70"/>
  </mergeCells>
  <printOptions horizontalCentered="1"/>
  <pageMargins left="0.1968503937007874" right="0.1968503937007874" top="0.5511811023622047" bottom="0.35433070866141736" header="0.31496062992125984" footer="0.31496062992125984"/>
  <pageSetup fitToHeight="8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X77"/>
  <sheetViews>
    <sheetView zoomScale="110" zoomScaleNormal="110" zoomScalePageLayoutView="0" workbookViewId="0" topLeftCell="B1">
      <selection activeCell="A5" sqref="A5:G5"/>
    </sheetView>
  </sheetViews>
  <sheetFormatPr defaultColWidth="8.8515625" defaultRowHeight="12.75"/>
  <cols>
    <col min="1" max="1" width="3.28125" style="148" bestFit="1" customWidth="1"/>
    <col min="2" max="2" width="33.28125" style="148" customWidth="1"/>
    <col min="3" max="3" width="16.28125" style="148" customWidth="1"/>
    <col min="4" max="4" width="21.28125" style="148" customWidth="1"/>
    <col min="5" max="5" width="15.7109375" style="148" customWidth="1"/>
    <col min="6" max="6" width="10.421875" style="148" bestFit="1" customWidth="1"/>
    <col min="7" max="7" width="9.7109375" style="148" bestFit="1" customWidth="1"/>
    <col min="8" max="8" width="10.421875" style="148" bestFit="1" customWidth="1"/>
    <col min="9" max="9" width="9.7109375" style="148" bestFit="1" customWidth="1"/>
    <col min="10" max="10" width="16.00390625" style="148" customWidth="1"/>
    <col min="11" max="16384" width="8.8515625" style="148" customWidth="1"/>
  </cols>
  <sheetData>
    <row r="1" spans="2:4" ht="15" customHeight="1">
      <c r="B1" s="315" t="s">
        <v>629</v>
      </c>
      <c r="C1" s="315"/>
      <c r="D1" s="315"/>
    </row>
    <row r="2" spans="2:14" ht="13.5" customHeight="1">
      <c r="B2" s="609" t="s">
        <v>760</v>
      </c>
      <c r="C2" s="609"/>
      <c r="D2" s="609"/>
      <c r="E2" s="609"/>
      <c r="F2" s="609"/>
      <c r="G2" s="609"/>
      <c r="H2" s="609"/>
      <c r="I2" s="609"/>
      <c r="J2" s="609"/>
      <c r="K2" s="457"/>
      <c r="L2" s="457"/>
      <c r="M2" s="457"/>
      <c r="N2" s="457"/>
    </row>
    <row r="3" spans="2:14" ht="13.5" customHeight="1">
      <c r="B3" s="609" t="s">
        <v>761</v>
      </c>
      <c r="C3" s="609"/>
      <c r="D3" s="609"/>
      <c r="E3" s="609"/>
      <c r="F3" s="609"/>
      <c r="G3" s="609"/>
      <c r="H3" s="609"/>
      <c r="I3" s="609"/>
      <c r="J3" s="609"/>
      <c r="K3" s="457"/>
      <c r="L3" s="457"/>
      <c r="M3" s="457"/>
      <c r="N3" s="457"/>
    </row>
    <row r="4" spans="2:10" ht="51" customHeight="1">
      <c r="B4" s="669" t="s">
        <v>769</v>
      </c>
      <c r="C4" s="669"/>
      <c r="D4" s="669"/>
      <c r="E4" s="669"/>
      <c r="F4" s="669"/>
      <c r="G4" s="669"/>
      <c r="H4" s="669"/>
      <c r="I4" s="669"/>
      <c r="J4" s="669"/>
    </row>
    <row r="5" spans="1:10" ht="15.75">
      <c r="A5" s="642" t="s">
        <v>603</v>
      </c>
      <c r="B5" s="642"/>
      <c r="C5" s="642"/>
      <c r="D5" s="642"/>
      <c r="E5" s="642"/>
      <c r="F5" s="642"/>
      <c r="G5" s="642"/>
      <c r="H5" s="464"/>
      <c r="I5" s="464"/>
      <c r="J5" s="464"/>
    </row>
    <row r="6" spans="1:10" ht="36">
      <c r="A6" s="465" t="s">
        <v>107</v>
      </c>
      <c r="B6" s="643" t="s">
        <v>119</v>
      </c>
      <c r="C6" s="643" t="s">
        <v>604</v>
      </c>
      <c r="D6" s="643" t="s">
        <v>115</v>
      </c>
      <c r="E6" s="643" t="s">
        <v>630</v>
      </c>
      <c r="F6" s="667" t="s">
        <v>631</v>
      </c>
      <c r="G6" s="667"/>
      <c r="H6" s="667" t="s">
        <v>632</v>
      </c>
      <c r="I6" s="668"/>
      <c r="J6" s="638" t="s">
        <v>633</v>
      </c>
    </row>
    <row r="7" spans="1:10" ht="43.5" customHeight="1">
      <c r="A7" s="467"/>
      <c r="B7" s="644"/>
      <c r="C7" s="644"/>
      <c r="D7" s="644"/>
      <c r="E7" s="644"/>
      <c r="F7" s="469" t="s">
        <v>634</v>
      </c>
      <c r="G7" s="469" t="s">
        <v>54</v>
      </c>
      <c r="H7" s="469" t="s">
        <v>635</v>
      </c>
      <c r="I7" s="491" t="s">
        <v>52</v>
      </c>
      <c r="J7" s="638"/>
    </row>
    <row r="8" spans="1:10" ht="13.5" customHeight="1">
      <c r="A8" s="470" t="s">
        <v>58</v>
      </c>
      <c r="B8" s="469" t="s">
        <v>81</v>
      </c>
      <c r="C8" s="469" t="s">
        <v>108</v>
      </c>
      <c r="D8" s="469" t="s">
        <v>118</v>
      </c>
      <c r="E8" s="469" t="s">
        <v>189</v>
      </c>
      <c r="F8" s="469" t="s">
        <v>190</v>
      </c>
      <c r="G8" s="469" t="s">
        <v>191</v>
      </c>
      <c r="H8" s="469" t="s">
        <v>192</v>
      </c>
      <c r="I8" s="469" t="s">
        <v>193</v>
      </c>
      <c r="J8" s="469" t="s">
        <v>194</v>
      </c>
    </row>
    <row r="9" spans="1:10" ht="29.25" customHeight="1">
      <c r="A9" s="470"/>
      <c r="B9" s="661" t="s">
        <v>576</v>
      </c>
      <c r="C9" s="662"/>
      <c r="D9" s="663"/>
      <c r="E9" s="492">
        <f>IF((G9+I9+J9)=SUM(E10:E13),SUM(E10:E13),"`ОШ!`")</f>
        <v>0</v>
      </c>
      <c r="F9" s="471">
        <f>SUM(F10:F13)</f>
        <v>0</v>
      </c>
      <c r="G9" s="471">
        <f>SUM(G10:G13)</f>
        <v>0</v>
      </c>
      <c r="H9" s="471">
        <f>SUM(H10:H13)</f>
        <v>0</v>
      </c>
      <c r="I9" s="471">
        <f>SUM(I10:I13)</f>
        <v>0</v>
      </c>
      <c r="J9" s="471">
        <f>SUM(J10:J13)</f>
        <v>0</v>
      </c>
    </row>
    <row r="10" spans="1:10" ht="24">
      <c r="A10" s="472"/>
      <c r="B10" s="664" t="s">
        <v>55</v>
      </c>
      <c r="C10" s="652" t="s">
        <v>41</v>
      </c>
      <c r="D10" s="473" t="s">
        <v>577</v>
      </c>
      <c r="E10" s="474"/>
      <c r="F10" s="474"/>
      <c r="G10" s="474"/>
      <c r="H10" s="474"/>
      <c r="I10" s="474"/>
      <c r="J10" s="474"/>
    </row>
    <row r="11" spans="1:10" ht="24">
      <c r="A11" s="339"/>
      <c r="B11" s="665"/>
      <c r="C11" s="653"/>
      <c r="D11" s="473" t="s">
        <v>606</v>
      </c>
      <c r="E11" s="474"/>
      <c r="F11" s="474"/>
      <c r="G11" s="474"/>
      <c r="H11" s="474"/>
      <c r="I11" s="474"/>
      <c r="J11" s="474"/>
    </row>
    <row r="12" spans="1:10" ht="24">
      <c r="A12" s="339"/>
      <c r="B12" s="665"/>
      <c r="C12" s="652" t="s">
        <v>40</v>
      </c>
      <c r="D12" s="473" t="s">
        <v>577</v>
      </c>
      <c r="E12" s="475"/>
      <c r="F12" s="475"/>
      <c r="G12" s="475"/>
      <c r="H12" s="475"/>
      <c r="I12" s="475"/>
      <c r="J12" s="475"/>
    </row>
    <row r="13" spans="1:10" ht="24">
      <c r="A13" s="476"/>
      <c r="B13" s="666"/>
      <c r="C13" s="653"/>
      <c r="D13" s="473" t="s">
        <v>606</v>
      </c>
      <c r="E13" s="475"/>
      <c r="F13" s="475"/>
      <c r="G13" s="475"/>
      <c r="H13" s="475"/>
      <c r="I13" s="475"/>
      <c r="J13" s="475"/>
    </row>
    <row r="14" spans="1:10" ht="30.75" customHeight="1">
      <c r="A14" s="470"/>
      <c r="B14" s="654" t="s">
        <v>579</v>
      </c>
      <c r="C14" s="655"/>
      <c r="D14" s="656"/>
      <c r="E14" s="492">
        <f>IF((G14+I14+J14)=SUM(E15:E18),SUM(E15:E18),"`ОШ!`")</f>
        <v>0</v>
      </c>
      <c r="F14" s="471">
        <f>SUM(F15:F18)</f>
        <v>0</v>
      </c>
      <c r="G14" s="471">
        <f>SUM(G15:G18)</f>
        <v>0</v>
      </c>
      <c r="H14" s="471">
        <f>SUM(H15:H18)</f>
        <v>0</v>
      </c>
      <c r="I14" s="471">
        <f>SUM(I15:I18)</f>
        <v>0</v>
      </c>
      <c r="J14" s="471">
        <f>SUM(J15:J18)</f>
        <v>0</v>
      </c>
    </row>
    <row r="15" spans="1:10" ht="24">
      <c r="A15" s="472"/>
      <c r="B15" s="649" t="s">
        <v>608</v>
      </c>
      <c r="C15" s="652" t="s">
        <v>41</v>
      </c>
      <c r="D15" s="473" t="s">
        <v>577</v>
      </c>
      <c r="E15" s="475"/>
      <c r="F15" s="475"/>
      <c r="G15" s="475"/>
      <c r="H15" s="475"/>
      <c r="I15" s="475"/>
      <c r="J15" s="475"/>
    </row>
    <row r="16" spans="1:10" ht="24">
      <c r="A16" s="339"/>
      <c r="B16" s="650"/>
      <c r="C16" s="653"/>
      <c r="D16" s="473" t="s">
        <v>606</v>
      </c>
      <c r="E16" s="475"/>
      <c r="F16" s="475"/>
      <c r="G16" s="475"/>
      <c r="H16" s="475"/>
      <c r="I16" s="475"/>
      <c r="J16" s="475"/>
    </row>
    <row r="17" spans="1:10" ht="24">
      <c r="A17" s="339"/>
      <c r="B17" s="650"/>
      <c r="C17" s="652" t="s">
        <v>40</v>
      </c>
      <c r="D17" s="473" t="s">
        <v>577</v>
      </c>
      <c r="E17" s="475"/>
      <c r="F17" s="475"/>
      <c r="G17" s="475"/>
      <c r="H17" s="475"/>
      <c r="I17" s="475"/>
      <c r="J17" s="475"/>
    </row>
    <row r="18" spans="1:10" ht="24">
      <c r="A18" s="476"/>
      <c r="B18" s="651"/>
      <c r="C18" s="653"/>
      <c r="D18" s="473" t="s">
        <v>606</v>
      </c>
      <c r="E18" s="475"/>
      <c r="F18" s="475"/>
      <c r="G18" s="475"/>
      <c r="H18" s="475"/>
      <c r="I18" s="475"/>
      <c r="J18" s="475"/>
    </row>
    <row r="19" spans="1:10" ht="24" customHeight="1">
      <c r="A19" s="476"/>
      <c r="B19" s="654" t="s">
        <v>580</v>
      </c>
      <c r="C19" s="655"/>
      <c r="D19" s="656"/>
      <c r="E19" s="492">
        <f>IF((G19+I19+J19)=SUM(E20:E23),SUM(E20:E23),"`ОШ!`")</f>
        <v>0</v>
      </c>
      <c r="F19" s="471">
        <f>SUM(F20:F23)</f>
        <v>0</v>
      </c>
      <c r="G19" s="471">
        <f>SUM(G20:G23)</f>
        <v>0</v>
      </c>
      <c r="H19" s="471">
        <f>SUM(H20:H23)</f>
        <v>0</v>
      </c>
      <c r="I19" s="471">
        <f>SUM(I20:I23)</f>
        <v>0</v>
      </c>
      <c r="J19" s="471">
        <f>SUM(J20:J23)</f>
        <v>0</v>
      </c>
    </row>
    <row r="20" spans="1:10" ht="24">
      <c r="A20" s="339"/>
      <c r="B20" s="649" t="s">
        <v>609</v>
      </c>
      <c r="C20" s="652" t="s">
        <v>41</v>
      </c>
      <c r="D20" s="473" t="s">
        <v>577</v>
      </c>
      <c r="E20" s="475"/>
      <c r="F20" s="475"/>
      <c r="G20" s="475"/>
      <c r="H20" s="475"/>
      <c r="I20" s="475"/>
      <c r="J20" s="475"/>
    </row>
    <row r="21" spans="1:10" ht="24">
      <c r="A21" s="339"/>
      <c r="B21" s="650"/>
      <c r="C21" s="653"/>
      <c r="D21" s="473" t="s">
        <v>606</v>
      </c>
      <c r="E21" s="475"/>
      <c r="F21" s="475"/>
      <c r="G21" s="475"/>
      <c r="H21" s="475"/>
      <c r="I21" s="475"/>
      <c r="J21" s="475"/>
    </row>
    <row r="22" spans="1:10" ht="24">
      <c r="A22" s="339"/>
      <c r="B22" s="650"/>
      <c r="C22" s="652" t="s">
        <v>40</v>
      </c>
      <c r="D22" s="473" t="s">
        <v>577</v>
      </c>
      <c r="E22" s="475"/>
      <c r="F22" s="475"/>
      <c r="G22" s="475"/>
      <c r="H22" s="475"/>
      <c r="I22" s="475"/>
      <c r="J22" s="475"/>
    </row>
    <row r="23" spans="1:10" ht="24">
      <c r="A23" s="476"/>
      <c r="B23" s="651"/>
      <c r="C23" s="653"/>
      <c r="D23" s="473" t="s">
        <v>606</v>
      </c>
      <c r="E23" s="475"/>
      <c r="F23" s="475"/>
      <c r="G23" s="475"/>
      <c r="H23" s="475"/>
      <c r="I23" s="475"/>
      <c r="J23" s="475"/>
    </row>
    <row r="24" spans="1:10" ht="21" customHeight="1">
      <c r="A24" s="470"/>
      <c r="B24" s="654" t="s">
        <v>610</v>
      </c>
      <c r="C24" s="655"/>
      <c r="D24" s="656"/>
      <c r="E24" s="492">
        <f>IF((G24+I24+J24)=SUM(E25:E28),SUM(E25:E28),"`ОШ!`")</f>
        <v>0</v>
      </c>
      <c r="F24" s="471">
        <f>SUM(F25:F28)</f>
        <v>0</v>
      </c>
      <c r="G24" s="471">
        <f>SUM(G25:G28)</f>
        <v>0</v>
      </c>
      <c r="H24" s="471">
        <f>SUM(H25:H28)</f>
        <v>0</v>
      </c>
      <c r="I24" s="471">
        <f>SUM(I25:I28)</f>
        <v>0</v>
      </c>
      <c r="J24" s="471">
        <f>SUM(J25:J28)</f>
        <v>0</v>
      </c>
    </row>
    <row r="25" spans="1:10" ht="24">
      <c r="A25" s="472"/>
      <c r="B25" s="649" t="s">
        <v>56</v>
      </c>
      <c r="C25" s="652" t="s">
        <v>41</v>
      </c>
      <c r="D25" s="473" t="s">
        <v>577</v>
      </c>
      <c r="E25" s="475"/>
      <c r="F25" s="475"/>
      <c r="G25" s="475"/>
      <c r="H25" s="475"/>
      <c r="I25" s="475"/>
      <c r="J25" s="475"/>
    </row>
    <row r="26" spans="1:10" ht="24">
      <c r="A26" s="339"/>
      <c r="B26" s="650"/>
      <c r="C26" s="653"/>
      <c r="D26" s="473" t="s">
        <v>606</v>
      </c>
      <c r="E26" s="475"/>
      <c r="F26" s="475"/>
      <c r="G26" s="475"/>
      <c r="H26" s="475"/>
      <c r="I26" s="475"/>
      <c r="J26" s="475"/>
    </row>
    <row r="27" spans="1:10" ht="24">
      <c r="A27" s="339"/>
      <c r="B27" s="650"/>
      <c r="C27" s="652" t="s">
        <v>40</v>
      </c>
      <c r="D27" s="473" t="s">
        <v>577</v>
      </c>
      <c r="E27" s="475"/>
      <c r="F27" s="475"/>
      <c r="G27" s="475"/>
      <c r="H27" s="475"/>
      <c r="I27" s="475"/>
      <c r="J27" s="475"/>
    </row>
    <row r="28" spans="1:10" ht="27" customHeight="1">
      <c r="A28" s="476"/>
      <c r="B28" s="651"/>
      <c r="C28" s="653"/>
      <c r="D28" s="473" t="s">
        <v>606</v>
      </c>
      <c r="E28" s="475"/>
      <c r="F28" s="475"/>
      <c r="G28" s="475"/>
      <c r="H28" s="475"/>
      <c r="I28" s="475"/>
      <c r="J28" s="475"/>
    </row>
    <row r="29" spans="1:10" ht="43.5" customHeight="1">
      <c r="A29" s="470"/>
      <c r="B29" s="654" t="s">
        <v>611</v>
      </c>
      <c r="C29" s="655"/>
      <c r="D29" s="656"/>
      <c r="E29" s="492">
        <f>IF((G29+I29+J29)=SUM(E30:E31),SUM(E30:E31),"`ОШ!`")</f>
        <v>0</v>
      </c>
      <c r="F29" s="471">
        <f>F30+F31</f>
        <v>0</v>
      </c>
      <c r="G29" s="471">
        <f>G30+G31</f>
        <v>0</v>
      </c>
      <c r="H29" s="471">
        <f>H30+H31</f>
        <v>0</v>
      </c>
      <c r="I29" s="471">
        <f>I30+I31</f>
        <v>0</v>
      </c>
      <c r="J29" s="471">
        <f>J30+J31</f>
        <v>0</v>
      </c>
    </row>
    <row r="30" spans="1:10" ht="39" customHeight="1">
      <c r="A30" s="472"/>
      <c r="B30" s="649" t="s">
        <v>287</v>
      </c>
      <c r="C30" s="473" t="s">
        <v>41</v>
      </c>
      <c r="D30" s="473"/>
      <c r="E30" s="475"/>
      <c r="F30" s="475"/>
      <c r="G30" s="475"/>
      <c r="H30" s="475"/>
      <c r="I30" s="475"/>
      <c r="J30" s="475"/>
    </row>
    <row r="31" spans="1:10" ht="43.5" customHeight="1">
      <c r="A31" s="476"/>
      <c r="B31" s="651"/>
      <c r="C31" s="473" t="s">
        <v>612</v>
      </c>
      <c r="D31" s="473"/>
      <c r="E31" s="475"/>
      <c r="F31" s="475"/>
      <c r="G31" s="475"/>
      <c r="H31" s="475"/>
      <c r="I31" s="475"/>
      <c r="J31" s="475"/>
    </row>
    <row r="32" spans="1:10" ht="33" customHeight="1">
      <c r="A32" s="470"/>
      <c r="B32" s="654" t="s">
        <v>613</v>
      </c>
      <c r="C32" s="655"/>
      <c r="D32" s="656"/>
      <c r="E32" s="492">
        <f>IF((G32+I32+J32)=SUM(E33:E36),SUM(E33:E36),"`ОШ!`")</f>
        <v>0</v>
      </c>
      <c r="F32" s="471">
        <f>SUM(F33:F36)</f>
        <v>0</v>
      </c>
      <c r="G32" s="471">
        <f>SUM(G33:G36)</f>
        <v>0</v>
      </c>
      <c r="H32" s="471">
        <f>SUM(H33:H36)</f>
        <v>0</v>
      </c>
      <c r="I32" s="471">
        <f>SUM(I33:I36)</f>
        <v>0</v>
      </c>
      <c r="J32" s="471">
        <f>SUM(J33:J36)</f>
        <v>0</v>
      </c>
    </row>
    <row r="33" spans="1:10" ht="24">
      <c r="A33" s="472"/>
      <c r="B33" s="649" t="s">
        <v>614</v>
      </c>
      <c r="C33" s="652" t="s">
        <v>41</v>
      </c>
      <c r="D33" s="473" t="s">
        <v>577</v>
      </c>
      <c r="E33" s="475"/>
      <c r="F33" s="475"/>
      <c r="G33" s="475"/>
      <c r="H33" s="475"/>
      <c r="I33" s="475"/>
      <c r="J33" s="475"/>
    </row>
    <row r="34" spans="1:10" ht="24">
      <c r="A34" s="339"/>
      <c r="B34" s="650"/>
      <c r="C34" s="653"/>
      <c r="D34" s="473" t="s">
        <v>606</v>
      </c>
      <c r="E34" s="475"/>
      <c r="F34" s="475"/>
      <c r="G34" s="475"/>
      <c r="H34" s="475"/>
      <c r="I34" s="475"/>
      <c r="J34" s="475"/>
    </row>
    <row r="35" spans="1:10" ht="24">
      <c r="A35" s="339"/>
      <c r="B35" s="650"/>
      <c r="C35" s="652" t="s">
        <v>40</v>
      </c>
      <c r="D35" s="473" t="s">
        <v>577</v>
      </c>
      <c r="E35" s="475"/>
      <c r="F35" s="475"/>
      <c r="G35" s="475"/>
      <c r="H35" s="475"/>
      <c r="I35" s="475"/>
      <c r="J35" s="475"/>
    </row>
    <row r="36" spans="1:10" ht="24">
      <c r="A36" s="476"/>
      <c r="B36" s="651"/>
      <c r="C36" s="653"/>
      <c r="D36" s="473" t="s">
        <v>606</v>
      </c>
      <c r="E36" s="475"/>
      <c r="F36" s="475"/>
      <c r="G36" s="475"/>
      <c r="H36" s="475"/>
      <c r="I36" s="475"/>
      <c r="J36" s="475"/>
    </row>
    <row r="37" spans="1:10" ht="22.5" customHeight="1">
      <c r="A37" s="470"/>
      <c r="B37" s="654" t="s">
        <v>586</v>
      </c>
      <c r="C37" s="655"/>
      <c r="D37" s="656"/>
      <c r="E37" s="492">
        <f>IF((G37+I37+J37)=SUM(E38:E41),SUM(E38:E41),"`ОШ!`")</f>
        <v>1</v>
      </c>
      <c r="F37" s="471">
        <f>SUM(F38:F41)</f>
        <v>0</v>
      </c>
      <c r="G37" s="471">
        <f>SUM(G38:G41)</f>
        <v>0</v>
      </c>
      <c r="H37" s="471">
        <f>SUM(H38:H41)</f>
        <v>0</v>
      </c>
      <c r="I37" s="471">
        <f>SUM(I38:I41)</f>
        <v>0</v>
      </c>
      <c r="J37" s="471">
        <f>SUM(J38:J41)</f>
        <v>1</v>
      </c>
    </row>
    <row r="38" spans="1:10" ht="24">
      <c r="A38" s="472"/>
      <c r="B38" s="649" t="s">
        <v>326</v>
      </c>
      <c r="C38" s="652" t="s">
        <v>41</v>
      </c>
      <c r="D38" s="473" t="s">
        <v>577</v>
      </c>
      <c r="E38" s="475"/>
      <c r="F38" s="475"/>
      <c r="G38" s="475"/>
      <c r="H38" s="475"/>
      <c r="I38" s="475"/>
      <c r="J38" s="475"/>
    </row>
    <row r="39" spans="1:10" ht="24">
      <c r="A39" s="339"/>
      <c r="B39" s="650"/>
      <c r="C39" s="653"/>
      <c r="D39" s="473" t="s">
        <v>606</v>
      </c>
      <c r="E39" s="475"/>
      <c r="F39" s="475"/>
      <c r="G39" s="475"/>
      <c r="H39" s="475"/>
      <c r="I39" s="475"/>
      <c r="J39" s="475"/>
    </row>
    <row r="40" spans="1:10" ht="24">
      <c r="A40" s="339"/>
      <c r="B40" s="650"/>
      <c r="C40" s="652" t="s">
        <v>40</v>
      </c>
      <c r="D40" s="473" t="s">
        <v>577</v>
      </c>
      <c r="E40" s="475"/>
      <c r="F40" s="475"/>
      <c r="G40" s="475"/>
      <c r="H40" s="475"/>
      <c r="I40" s="475"/>
      <c r="J40" s="475"/>
    </row>
    <row r="41" spans="1:10" ht="24">
      <c r="A41" s="476"/>
      <c r="B41" s="651"/>
      <c r="C41" s="653"/>
      <c r="D41" s="473" t="s">
        <v>606</v>
      </c>
      <c r="E41" s="475">
        <v>1</v>
      </c>
      <c r="F41" s="475"/>
      <c r="G41" s="475"/>
      <c r="H41" s="475"/>
      <c r="I41" s="475"/>
      <c r="J41" s="475">
        <v>1</v>
      </c>
    </row>
    <row r="42" spans="1:76" s="477" customFormat="1" ht="32.25" customHeight="1">
      <c r="A42" s="470"/>
      <c r="B42" s="654" t="s">
        <v>615</v>
      </c>
      <c r="C42" s="655"/>
      <c r="D42" s="656"/>
      <c r="E42" s="492">
        <f>IF((G42+I42+J42)=SUM(E43:E44),SUM(E43:E44),"`ОШ!`")</f>
        <v>0</v>
      </c>
      <c r="F42" s="471">
        <f>F43+F44</f>
        <v>0</v>
      </c>
      <c r="G42" s="471">
        <f>G43+G44</f>
        <v>0</v>
      </c>
      <c r="H42" s="471">
        <f>H43+H44</f>
        <v>0</v>
      </c>
      <c r="I42" s="471">
        <f>I43+I44</f>
        <v>0</v>
      </c>
      <c r="J42" s="471">
        <f>J43+J44</f>
        <v>0</v>
      </c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</row>
    <row r="43" spans="1:10" ht="24">
      <c r="A43" s="472"/>
      <c r="B43" s="649" t="s">
        <v>616</v>
      </c>
      <c r="C43" s="473" t="s">
        <v>41</v>
      </c>
      <c r="D43" s="473"/>
      <c r="E43" s="475"/>
      <c r="F43" s="475"/>
      <c r="G43" s="475"/>
      <c r="H43" s="475"/>
      <c r="I43" s="475"/>
      <c r="J43" s="475"/>
    </row>
    <row r="44" spans="1:10" ht="24">
      <c r="A44" s="476"/>
      <c r="B44" s="651"/>
      <c r="C44" s="473" t="s">
        <v>612</v>
      </c>
      <c r="D44" s="473"/>
      <c r="E44" s="475"/>
      <c r="F44" s="475"/>
      <c r="G44" s="475"/>
      <c r="H44" s="475"/>
      <c r="I44" s="475"/>
      <c r="J44" s="475"/>
    </row>
    <row r="45" spans="1:10" ht="45.75" customHeight="1">
      <c r="A45" s="470"/>
      <c r="B45" s="478" t="s">
        <v>617</v>
      </c>
      <c r="C45" s="479" t="s">
        <v>41</v>
      </c>
      <c r="D45" s="480"/>
      <c r="E45" s="471">
        <f>G45+I45+J45</f>
        <v>0</v>
      </c>
      <c r="F45" s="471"/>
      <c r="G45" s="471"/>
      <c r="H45" s="471"/>
      <c r="I45" s="471"/>
      <c r="J45" s="471"/>
    </row>
    <row r="46" spans="1:10" ht="29.25" customHeight="1">
      <c r="A46" s="470"/>
      <c r="B46" s="654" t="s">
        <v>618</v>
      </c>
      <c r="C46" s="655"/>
      <c r="D46" s="656"/>
      <c r="E46" s="492">
        <f>IF((G46+I46+J46)=SUM(E47:E48),SUM(E47:E48),"`ОШ!`")</f>
        <v>0</v>
      </c>
      <c r="F46" s="471">
        <f>F47+F48</f>
        <v>0</v>
      </c>
      <c r="G46" s="471">
        <f>G47+G48</f>
        <v>0</v>
      </c>
      <c r="H46" s="471">
        <f>H47+H48</f>
        <v>0</v>
      </c>
      <c r="I46" s="471">
        <f>I47+I48</f>
        <v>0</v>
      </c>
      <c r="J46" s="471">
        <f>J47+J48</f>
        <v>0</v>
      </c>
    </row>
    <row r="47" spans="1:10" ht="24">
      <c r="A47" s="472"/>
      <c r="B47" s="649" t="s">
        <v>619</v>
      </c>
      <c r="C47" s="473" t="s">
        <v>41</v>
      </c>
      <c r="D47" s="473"/>
      <c r="E47" s="475"/>
      <c r="F47" s="475"/>
      <c r="G47" s="475"/>
      <c r="H47" s="475"/>
      <c r="I47" s="475"/>
      <c r="J47" s="475"/>
    </row>
    <row r="48" spans="1:10" ht="24">
      <c r="A48" s="476"/>
      <c r="B48" s="651"/>
      <c r="C48" s="473" t="s">
        <v>612</v>
      </c>
      <c r="D48" s="473"/>
      <c r="E48" s="475"/>
      <c r="F48" s="475"/>
      <c r="G48" s="475"/>
      <c r="H48" s="475"/>
      <c r="I48" s="475"/>
      <c r="J48" s="475"/>
    </row>
    <row r="49" spans="1:10" ht="29.25" customHeight="1">
      <c r="A49" s="470"/>
      <c r="B49" s="654" t="s">
        <v>620</v>
      </c>
      <c r="C49" s="655"/>
      <c r="D49" s="656"/>
      <c r="E49" s="492">
        <f>IF((G49+I49+J49)=SUM(E50:E53),SUM(E50:E53),"`ОШ!`")</f>
        <v>0</v>
      </c>
      <c r="F49" s="471">
        <f>SUM(F50:F53)</f>
        <v>0</v>
      </c>
      <c r="G49" s="471">
        <f>SUM(G50:G53)</f>
        <v>0</v>
      </c>
      <c r="H49" s="471">
        <f>SUM(H50:H53)</f>
        <v>0</v>
      </c>
      <c r="I49" s="471">
        <f>SUM(I50:I53)</f>
        <v>0</v>
      </c>
      <c r="J49" s="471">
        <f>SUM(J50:J53)</f>
        <v>0</v>
      </c>
    </row>
    <row r="50" spans="1:10" ht="24">
      <c r="A50" s="472"/>
      <c r="B50" s="649" t="s">
        <v>588</v>
      </c>
      <c r="C50" s="652" t="s">
        <v>41</v>
      </c>
      <c r="D50" s="473" t="s">
        <v>577</v>
      </c>
      <c r="E50" s="475"/>
      <c r="F50" s="475"/>
      <c r="G50" s="475"/>
      <c r="H50" s="475"/>
      <c r="I50" s="475"/>
      <c r="J50" s="475"/>
    </row>
    <row r="51" spans="1:10" ht="24">
      <c r="A51" s="339"/>
      <c r="B51" s="650"/>
      <c r="C51" s="653"/>
      <c r="D51" s="473" t="s">
        <v>606</v>
      </c>
      <c r="E51" s="475"/>
      <c r="F51" s="475"/>
      <c r="G51" s="475"/>
      <c r="H51" s="475"/>
      <c r="I51" s="475"/>
      <c r="J51" s="475"/>
    </row>
    <row r="52" spans="1:10" ht="24">
      <c r="A52" s="339"/>
      <c r="B52" s="650"/>
      <c r="C52" s="652" t="s">
        <v>40</v>
      </c>
      <c r="D52" s="473" t="s">
        <v>577</v>
      </c>
      <c r="E52" s="475"/>
      <c r="F52" s="475"/>
      <c r="G52" s="475"/>
      <c r="H52" s="475"/>
      <c r="I52" s="475"/>
      <c r="J52" s="475"/>
    </row>
    <row r="53" spans="1:10" ht="24">
      <c r="A53" s="476"/>
      <c r="B53" s="651"/>
      <c r="C53" s="653"/>
      <c r="D53" s="473" t="s">
        <v>606</v>
      </c>
      <c r="E53" s="475"/>
      <c r="F53" s="475"/>
      <c r="G53" s="475"/>
      <c r="H53" s="475"/>
      <c r="I53" s="475"/>
      <c r="J53" s="475"/>
    </row>
    <row r="54" spans="1:10" ht="63.75" customHeight="1">
      <c r="A54" s="470"/>
      <c r="B54" s="657" t="s">
        <v>621</v>
      </c>
      <c r="C54" s="658"/>
      <c r="D54" s="659"/>
      <c r="E54" s="492">
        <f>IF((G54+I54+J54)=SUM(E55:E58),SUM(E55:E58),"`ОШ!`")</f>
        <v>0</v>
      </c>
      <c r="F54" s="471">
        <f>SUM(F55:F58)</f>
        <v>0</v>
      </c>
      <c r="G54" s="471">
        <f>SUM(G55:G58)</f>
        <v>0</v>
      </c>
      <c r="H54" s="471">
        <f>SUM(H55:H58)</f>
        <v>0</v>
      </c>
      <c r="I54" s="471">
        <f>SUM(I55:I58)</f>
        <v>0</v>
      </c>
      <c r="J54" s="471">
        <f>SUM(J55:J58)</f>
        <v>0</v>
      </c>
    </row>
    <row r="55" spans="1:10" ht="30" customHeight="1">
      <c r="A55" s="472"/>
      <c r="B55" s="652" t="s">
        <v>622</v>
      </c>
      <c r="C55" s="652" t="s">
        <v>41</v>
      </c>
      <c r="D55" s="473" t="s">
        <v>577</v>
      </c>
      <c r="E55" s="475"/>
      <c r="F55" s="475"/>
      <c r="G55" s="475"/>
      <c r="H55" s="475"/>
      <c r="I55" s="475"/>
      <c r="J55" s="475"/>
    </row>
    <row r="56" spans="1:10" ht="31.5" customHeight="1">
      <c r="A56" s="339"/>
      <c r="B56" s="660"/>
      <c r="C56" s="653"/>
      <c r="D56" s="473" t="s">
        <v>606</v>
      </c>
      <c r="E56" s="475"/>
      <c r="F56" s="475"/>
      <c r="G56" s="475"/>
      <c r="H56" s="475"/>
      <c r="I56" s="475"/>
      <c r="J56" s="475"/>
    </row>
    <row r="57" spans="1:10" ht="29.25" customHeight="1">
      <c r="A57" s="339"/>
      <c r="B57" s="660"/>
      <c r="C57" s="652" t="s">
        <v>40</v>
      </c>
      <c r="D57" s="473" t="s">
        <v>577</v>
      </c>
      <c r="E57" s="475"/>
      <c r="F57" s="475"/>
      <c r="G57" s="475"/>
      <c r="H57" s="475"/>
      <c r="I57" s="475"/>
      <c r="J57" s="475"/>
    </row>
    <row r="58" spans="1:10" ht="30" customHeight="1">
      <c r="A58" s="339"/>
      <c r="B58" s="653"/>
      <c r="C58" s="653"/>
      <c r="D58" s="473" t="s">
        <v>606</v>
      </c>
      <c r="E58" s="475"/>
      <c r="F58" s="475"/>
      <c r="G58" s="475"/>
      <c r="H58" s="475"/>
      <c r="I58" s="475"/>
      <c r="J58" s="475"/>
    </row>
    <row r="59" spans="1:10" ht="42" customHeight="1">
      <c r="A59" s="470"/>
      <c r="B59" s="654" t="s">
        <v>623</v>
      </c>
      <c r="C59" s="655"/>
      <c r="D59" s="656"/>
      <c r="E59" s="492">
        <f>IF((G59+I59+J59)=SUM(E60:E63),SUM(E60:E63),"`ОШ!`")</f>
        <v>0</v>
      </c>
      <c r="F59" s="471">
        <f>SUM(F60:F63)</f>
        <v>0</v>
      </c>
      <c r="G59" s="471">
        <f>SUM(G60:G63)</f>
        <v>0</v>
      </c>
      <c r="H59" s="471">
        <f>SUM(H60:H63)</f>
        <v>0</v>
      </c>
      <c r="I59" s="471">
        <f>SUM(I60:I63)</f>
        <v>0</v>
      </c>
      <c r="J59" s="471">
        <f>SUM(J60:J63)</f>
        <v>0</v>
      </c>
    </row>
    <row r="60" spans="1:10" ht="24">
      <c r="A60" s="472"/>
      <c r="B60" s="649" t="s">
        <v>624</v>
      </c>
      <c r="C60" s="652" t="s">
        <v>41</v>
      </c>
      <c r="D60" s="473" t="s">
        <v>577</v>
      </c>
      <c r="E60" s="475"/>
      <c r="F60" s="475"/>
      <c r="G60" s="475"/>
      <c r="H60" s="475"/>
      <c r="I60" s="475"/>
      <c r="J60" s="475"/>
    </row>
    <row r="61" spans="1:10" ht="24">
      <c r="A61" s="339"/>
      <c r="B61" s="650"/>
      <c r="C61" s="653"/>
      <c r="D61" s="473" t="s">
        <v>606</v>
      </c>
      <c r="E61" s="475"/>
      <c r="F61" s="475"/>
      <c r="G61" s="475"/>
      <c r="H61" s="475"/>
      <c r="I61" s="475"/>
      <c r="J61" s="475"/>
    </row>
    <row r="62" spans="1:10" ht="24">
      <c r="A62" s="339"/>
      <c r="B62" s="650"/>
      <c r="C62" s="652" t="s">
        <v>40</v>
      </c>
      <c r="D62" s="473" t="s">
        <v>577</v>
      </c>
      <c r="E62" s="475"/>
      <c r="F62" s="475"/>
      <c r="G62" s="475"/>
      <c r="H62" s="475"/>
      <c r="I62" s="475"/>
      <c r="J62" s="475"/>
    </row>
    <row r="63" spans="1:10" ht="24">
      <c r="A63" s="476"/>
      <c r="B63" s="651"/>
      <c r="C63" s="653"/>
      <c r="D63" s="473" t="s">
        <v>606</v>
      </c>
      <c r="E63" s="475"/>
      <c r="F63" s="475"/>
      <c r="G63" s="475"/>
      <c r="H63" s="475"/>
      <c r="I63" s="475"/>
      <c r="J63" s="475"/>
    </row>
    <row r="64" spans="1:10" ht="15.75">
      <c r="A64" s="470"/>
      <c r="B64" s="481" t="s">
        <v>37</v>
      </c>
      <c r="C64" s="482"/>
      <c r="D64" s="483"/>
      <c r="E64" s="484">
        <f aca="true" t="shared" si="0" ref="E64:J64">E9+E14+E19+E24+E29+E32+E37+E42+E45+E46+E49+E54+E59</f>
        <v>1</v>
      </c>
      <c r="F64" s="484">
        <f t="shared" si="0"/>
        <v>0</v>
      </c>
      <c r="G64" s="484">
        <f t="shared" si="0"/>
        <v>0</v>
      </c>
      <c r="H64" s="484">
        <f t="shared" si="0"/>
        <v>0</v>
      </c>
      <c r="I64" s="484">
        <f t="shared" si="0"/>
        <v>0</v>
      </c>
      <c r="J64" s="484">
        <f t="shared" si="0"/>
        <v>1</v>
      </c>
    </row>
    <row r="65" spans="1:10" ht="12.75">
      <c r="A65" s="470"/>
      <c r="B65" s="485" t="s">
        <v>41</v>
      </c>
      <c r="C65" s="486"/>
      <c r="D65" s="487"/>
      <c r="E65" s="488">
        <f aca="true" t="shared" si="1" ref="E65:J65">E10+E11+E15+E16+E20+E21+E25+E26+E30+E33+E34+E38+E39+E43+E45+E47+E50+E51+E55+E56+E60+E61</f>
        <v>0</v>
      </c>
      <c r="F65" s="488">
        <f t="shared" si="1"/>
        <v>0</v>
      </c>
      <c r="G65" s="488">
        <f t="shared" si="1"/>
        <v>0</v>
      </c>
      <c r="H65" s="488">
        <f t="shared" si="1"/>
        <v>0</v>
      </c>
      <c r="I65" s="488">
        <f t="shared" si="1"/>
        <v>0</v>
      </c>
      <c r="J65" s="488">
        <f t="shared" si="1"/>
        <v>0</v>
      </c>
    </row>
    <row r="66" spans="1:10" ht="12.75">
      <c r="A66" s="470"/>
      <c r="B66" s="485" t="s">
        <v>40</v>
      </c>
      <c r="C66" s="486"/>
      <c r="D66" s="487"/>
      <c r="E66" s="488">
        <f aca="true" t="shared" si="2" ref="E66:J66">E12+E13+E17+E18+E22+E23+E27+E28+E31+E35+E36+E40+E41+E44+E48+E52+E53+E57+E58+E62+E63</f>
        <v>1</v>
      </c>
      <c r="F66" s="488">
        <f t="shared" si="2"/>
        <v>0</v>
      </c>
      <c r="G66" s="488">
        <f t="shared" si="2"/>
        <v>0</v>
      </c>
      <c r="H66" s="488">
        <f t="shared" si="2"/>
        <v>0</v>
      </c>
      <c r="I66" s="488">
        <f t="shared" si="2"/>
        <v>0</v>
      </c>
      <c r="J66" s="488">
        <f t="shared" si="2"/>
        <v>1</v>
      </c>
    </row>
    <row r="67" spans="1:10" ht="25.5">
      <c r="A67" s="470"/>
      <c r="B67" s="485" t="s">
        <v>625</v>
      </c>
      <c r="C67" s="486"/>
      <c r="D67" s="487"/>
      <c r="E67" s="488">
        <f aca="true" t="shared" si="3" ref="E67:J67">E10+E12+E15+E17+E20+E22+E25+E27+E33+E35+E38+E40+E50+E52+E55+E57+E60+E62</f>
        <v>0</v>
      </c>
      <c r="F67" s="488">
        <f t="shared" si="3"/>
        <v>0</v>
      </c>
      <c r="G67" s="488">
        <f t="shared" si="3"/>
        <v>0</v>
      </c>
      <c r="H67" s="488">
        <f t="shared" si="3"/>
        <v>0</v>
      </c>
      <c r="I67" s="488">
        <f t="shared" si="3"/>
        <v>0</v>
      </c>
      <c r="J67" s="488">
        <f t="shared" si="3"/>
        <v>0</v>
      </c>
    </row>
    <row r="68" spans="2:10" ht="22.5" customHeight="1">
      <c r="B68" s="457"/>
      <c r="C68" s="457"/>
      <c r="D68" s="457"/>
      <c r="E68" s="150"/>
      <c r="F68" s="150"/>
      <c r="G68" s="150"/>
      <c r="H68" s="150"/>
      <c r="I68" s="150"/>
      <c r="J68" s="150"/>
    </row>
    <row r="69" spans="1:6" ht="12.75">
      <c r="A69" s="642" t="s">
        <v>626</v>
      </c>
      <c r="B69" s="642"/>
      <c r="C69" s="642"/>
      <c r="D69" s="642"/>
      <c r="E69" s="642"/>
      <c r="F69" s="642"/>
    </row>
    <row r="70" spans="1:10" ht="36">
      <c r="A70" s="465" t="s">
        <v>107</v>
      </c>
      <c r="B70" s="643" t="s">
        <v>119</v>
      </c>
      <c r="C70" s="645" t="s">
        <v>115</v>
      </c>
      <c r="D70" s="646"/>
      <c r="E70" s="643" t="s">
        <v>630</v>
      </c>
      <c r="F70" s="667" t="s">
        <v>631</v>
      </c>
      <c r="G70" s="667"/>
      <c r="H70" s="667" t="s">
        <v>632</v>
      </c>
      <c r="I70" s="668"/>
      <c r="J70" s="638" t="s">
        <v>633</v>
      </c>
    </row>
    <row r="71" spans="1:10" ht="42" customHeight="1">
      <c r="A71" s="467"/>
      <c r="B71" s="644"/>
      <c r="C71" s="647"/>
      <c r="D71" s="648"/>
      <c r="E71" s="644"/>
      <c r="F71" s="469" t="s">
        <v>634</v>
      </c>
      <c r="G71" s="469" t="s">
        <v>54</v>
      </c>
      <c r="H71" s="469" t="s">
        <v>635</v>
      </c>
      <c r="I71" s="491" t="s">
        <v>52</v>
      </c>
      <c r="J71" s="638"/>
    </row>
    <row r="72" spans="1:10" ht="12.75">
      <c r="A72" s="470" t="s">
        <v>58</v>
      </c>
      <c r="B72" s="469" t="s">
        <v>81</v>
      </c>
      <c r="C72" s="639" t="s">
        <v>108</v>
      </c>
      <c r="D72" s="640"/>
      <c r="E72" s="469" t="s">
        <v>189</v>
      </c>
      <c r="F72" s="469" t="s">
        <v>190</v>
      </c>
      <c r="G72" s="469" t="s">
        <v>191</v>
      </c>
      <c r="H72" s="469" t="s">
        <v>192</v>
      </c>
      <c r="I72" s="469" t="s">
        <v>193</v>
      </c>
      <c r="J72" s="469" t="s">
        <v>194</v>
      </c>
    </row>
    <row r="73" spans="1:10" ht="29.25" customHeight="1">
      <c r="A73" s="205"/>
      <c r="B73" s="489" t="s">
        <v>628</v>
      </c>
      <c r="C73" s="641" t="s">
        <v>2</v>
      </c>
      <c r="D73" s="641"/>
      <c r="E73" s="493">
        <f>G73+I73+J73</f>
        <v>0</v>
      </c>
      <c r="F73" s="205"/>
      <c r="G73" s="493"/>
      <c r="H73" s="205"/>
      <c r="I73" s="205"/>
      <c r="J73" s="205"/>
    </row>
    <row r="74" spans="1:10" ht="39.75" customHeight="1">
      <c r="A74" s="205"/>
      <c r="B74" s="489" t="s">
        <v>588</v>
      </c>
      <c r="C74" s="641" t="s">
        <v>2</v>
      </c>
      <c r="D74" s="641"/>
      <c r="E74" s="493">
        <f>G74+I74+J74</f>
        <v>0</v>
      </c>
      <c r="F74" s="205"/>
      <c r="G74" s="493"/>
      <c r="H74" s="205"/>
      <c r="I74" s="205"/>
      <c r="J74" s="205"/>
    </row>
    <row r="77" ht="12.75">
      <c r="B77" s="459" t="s">
        <v>121</v>
      </c>
    </row>
  </sheetData>
  <sheetProtection/>
  <mergeCells count="63">
    <mergeCell ref="B14:D14"/>
    <mergeCell ref="B2:J2"/>
    <mergeCell ref="B3:J3"/>
    <mergeCell ref="B4:J4"/>
    <mergeCell ref="A5:G5"/>
    <mergeCell ref="B6:B7"/>
    <mergeCell ref="C6:C7"/>
    <mergeCell ref="D6:D7"/>
    <mergeCell ref="E6:E7"/>
    <mergeCell ref="F6:G6"/>
    <mergeCell ref="H6:I6"/>
    <mergeCell ref="J6:J7"/>
    <mergeCell ref="B9:D9"/>
    <mergeCell ref="B10:B13"/>
    <mergeCell ref="C10:C11"/>
    <mergeCell ref="C12:C13"/>
    <mergeCell ref="B15:B18"/>
    <mergeCell ref="C15:C16"/>
    <mergeCell ref="C17:C18"/>
    <mergeCell ref="B19:D19"/>
    <mergeCell ref="B20:B23"/>
    <mergeCell ref="C20:C21"/>
    <mergeCell ref="C22:C23"/>
    <mergeCell ref="B38:B41"/>
    <mergeCell ref="C38:C39"/>
    <mergeCell ref="C40:C41"/>
    <mergeCell ref="B24:D24"/>
    <mergeCell ref="B25:B28"/>
    <mergeCell ref="C25:C26"/>
    <mergeCell ref="C27:C28"/>
    <mergeCell ref="B29:D29"/>
    <mergeCell ref="B30:B31"/>
    <mergeCell ref="B32:D32"/>
    <mergeCell ref="B33:B36"/>
    <mergeCell ref="C33:C34"/>
    <mergeCell ref="C35:C36"/>
    <mergeCell ref="B37:D37"/>
    <mergeCell ref="B60:B63"/>
    <mergeCell ref="C60:C61"/>
    <mergeCell ref="C62:C63"/>
    <mergeCell ref="B42:D42"/>
    <mergeCell ref="B43:B44"/>
    <mergeCell ref="B46:D46"/>
    <mergeCell ref="B47:B48"/>
    <mergeCell ref="B49:D49"/>
    <mergeCell ref="B50:B53"/>
    <mergeCell ref="C50:C51"/>
    <mergeCell ref="C52:C53"/>
    <mergeCell ref="B54:D54"/>
    <mergeCell ref="B55:B58"/>
    <mergeCell ref="C55:C56"/>
    <mergeCell ref="C57:C58"/>
    <mergeCell ref="B59:D59"/>
    <mergeCell ref="J70:J71"/>
    <mergeCell ref="C72:D72"/>
    <mergeCell ref="C73:D73"/>
    <mergeCell ref="C74:D74"/>
    <mergeCell ref="A69:F69"/>
    <mergeCell ref="B70:B71"/>
    <mergeCell ref="C70:D71"/>
    <mergeCell ref="E70:E71"/>
    <mergeCell ref="F70:G70"/>
    <mergeCell ref="H70:I70"/>
  </mergeCells>
  <printOptions/>
  <pageMargins left="0.5118110236220472" right="0.31496062992125984" top="0.5905511811023623" bottom="0.1968503937007874" header="0.31496062992125984" footer="0.31496062992125984"/>
  <pageSetup fitToHeight="6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fitToPage="1"/>
  </sheetPr>
  <dimension ref="A1:T40"/>
  <sheetViews>
    <sheetView zoomScalePageLayoutView="0" workbookViewId="0" topLeftCell="A25">
      <selection activeCell="G27" sqref="G27"/>
    </sheetView>
  </sheetViews>
  <sheetFormatPr defaultColWidth="8.8515625" defaultRowHeight="12.75"/>
  <cols>
    <col min="1" max="1" width="3.7109375" style="148" customWidth="1"/>
    <col min="2" max="2" width="28.57421875" style="148" customWidth="1"/>
    <col min="3" max="3" width="18.57421875" style="148" customWidth="1"/>
    <col min="4" max="4" width="7.28125" style="148" customWidth="1"/>
    <col min="5" max="5" width="8.00390625" style="148" customWidth="1"/>
    <col min="6" max="7" width="7.28125" style="148" customWidth="1"/>
    <col min="8" max="8" width="8.00390625" style="148" customWidth="1"/>
    <col min="9" max="11" width="7.28125" style="148" customWidth="1"/>
    <col min="12" max="12" width="8.140625" style="148" customWidth="1"/>
    <col min="13" max="20" width="7.28125" style="148" customWidth="1"/>
    <col min="21" max="21" width="3.7109375" style="148" customWidth="1"/>
    <col min="22" max="16384" width="8.8515625" style="148" customWidth="1"/>
  </cols>
  <sheetData>
    <row r="1" spans="2:8" ht="12.75">
      <c r="B1" s="608" t="s">
        <v>574</v>
      </c>
      <c r="C1" s="608"/>
      <c r="D1" s="608"/>
      <c r="E1" s="608"/>
      <c r="F1" s="608"/>
      <c r="G1" s="321"/>
      <c r="H1" s="321"/>
    </row>
    <row r="2" spans="2:20" ht="12.75">
      <c r="B2" s="609" t="s">
        <v>760</v>
      </c>
      <c r="C2" s="609"/>
      <c r="D2" s="609"/>
      <c r="E2" s="609"/>
      <c r="F2" s="609"/>
      <c r="G2" s="609"/>
      <c r="H2" s="60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2.75">
      <c r="B3" s="609" t="s">
        <v>761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149"/>
      <c r="Q3" s="149"/>
      <c r="R3" s="149"/>
      <c r="S3" s="149"/>
      <c r="T3" s="149"/>
    </row>
    <row r="4" spans="2:20" ht="54" customHeight="1">
      <c r="B4" s="669" t="s">
        <v>779</v>
      </c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</row>
    <row r="5" spans="1:20" ht="15" customHeight="1">
      <c r="A5" s="676" t="s">
        <v>575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</row>
    <row r="6" spans="1:20" ht="24" customHeight="1">
      <c r="A6" s="172"/>
      <c r="B6" s="216"/>
      <c r="C6" s="213"/>
      <c r="D6" s="213"/>
      <c r="E6" s="677" t="s">
        <v>175</v>
      </c>
      <c r="F6" s="677"/>
      <c r="G6" s="677"/>
      <c r="H6" s="213"/>
      <c r="I6" s="214"/>
      <c r="J6" s="215"/>
      <c r="K6" s="215"/>
      <c r="L6" s="215"/>
      <c r="M6" s="678" t="s">
        <v>175</v>
      </c>
      <c r="N6" s="679"/>
      <c r="O6" s="216"/>
      <c r="P6" s="213"/>
      <c r="Q6" s="680" t="s">
        <v>10</v>
      </c>
      <c r="R6" s="681"/>
      <c r="S6" s="213"/>
      <c r="T6" s="213"/>
    </row>
    <row r="7" spans="1:20" ht="186" customHeight="1">
      <c r="A7" s="331" t="s">
        <v>107</v>
      </c>
      <c r="B7" s="175" t="s">
        <v>119</v>
      </c>
      <c r="C7" s="176" t="s">
        <v>115</v>
      </c>
      <c r="D7" s="218" t="s">
        <v>124</v>
      </c>
      <c r="E7" s="218" t="s">
        <v>348</v>
      </c>
      <c r="F7" s="218" t="s">
        <v>178</v>
      </c>
      <c r="G7" s="218" t="s">
        <v>179</v>
      </c>
      <c r="H7" s="219" t="s">
        <v>534</v>
      </c>
      <c r="I7" s="220" t="s">
        <v>181</v>
      </c>
      <c r="J7" s="221" t="s">
        <v>230</v>
      </c>
      <c r="K7" s="218" t="s">
        <v>227</v>
      </c>
      <c r="L7" s="218" t="s">
        <v>9</v>
      </c>
      <c r="M7" s="222" t="s">
        <v>228</v>
      </c>
      <c r="N7" s="222" t="s">
        <v>229</v>
      </c>
      <c r="O7" s="218" t="s">
        <v>182</v>
      </c>
      <c r="P7" s="332" t="s">
        <v>183</v>
      </c>
      <c r="Q7" s="319" t="s">
        <v>184</v>
      </c>
      <c r="R7" s="333" t="s">
        <v>185</v>
      </c>
      <c r="S7" s="218" t="s">
        <v>186</v>
      </c>
      <c r="T7" s="218" t="s">
        <v>187</v>
      </c>
    </row>
    <row r="8" spans="1:20" ht="12.75">
      <c r="A8" s="334" t="s">
        <v>58</v>
      </c>
      <c r="B8" s="335" t="s">
        <v>81</v>
      </c>
      <c r="C8" s="222" t="s">
        <v>108</v>
      </c>
      <c r="D8" s="222" t="s">
        <v>189</v>
      </c>
      <c r="E8" s="222" t="s">
        <v>190</v>
      </c>
      <c r="F8" s="222" t="s">
        <v>191</v>
      </c>
      <c r="G8" s="222" t="s">
        <v>192</v>
      </c>
      <c r="H8" s="222" t="s">
        <v>193</v>
      </c>
      <c r="I8" s="222" t="s">
        <v>194</v>
      </c>
      <c r="J8" s="222" t="s">
        <v>195</v>
      </c>
      <c r="K8" s="222" t="s">
        <v>196</v>
      </c>
      <c r="L8" s="222" t="s">
        <v>197</v>
      </c>
      <c r="M8" s="222" t="s">
        <v>198</v>
      </c>
      <c r="N8" s="222" t="s">
        <v>199</v>
      </c>
      <c r="O8" s="222" t="s">
        <v>200</v>
      </c>
      <c r="P8" s="222" t="s">
        <v>201</v>
      </c>
      <c r="Q8" s="218" t="s">
        <v>202</v>
      </c>
      <c r="R8" s="222" t="s">
        <v>203</v>
      </c>
      <c r="S8" s="222" t="s">
        <v>204</v>
      </c>
      <c r="T8" s="222" t="s">
        <v>205</v>
      </c>
    </row>
    <row r="9" spans="1:20" ht="30" customHeight="1">
      <c r="A9" s="164"/>
      <c r="B9" s="672" t="s">
        <v>576</v>
      </c>
      <c r="C9" s="673"/>
      <c r="D9" s="336" t="str">
        <f>IF((E9+F9+G9)=SUM(D10:D11),SUM(D10:D11),"`ОШ!`")</f>
        <v>`ОШ!`</v>
      </c>
      <c r="E9" s="337">
        <f>SUM(E10:E11)</f>
        <v>2</v>
      </c>
      <c r="F9" s="338">
        <f>SUM(F10:F11)</f>
        <v>112</v>
      </c>
      <c r="G9" s="338">
        <f>SUM(G10:G11)</f>
        <v>14</v>
      </c>
      <c r="H9" s="338">
        <f>SUM(H10:H11)</f>
        <v>0</v>
      </c>
      <c r="I9" s="338">
        <f>SUM(I10:I11)</f>
        <v>1</v>
      </c>
      <c r="J9" s="336">
        <f>IF(AND(G9+I9=SUM(J10:J11),K9+L9=SUM(J10:J11)),SUM(J10:J11),"`ОШ!`")</f>
        <v>15</v>
      </c>
      <c r="K9" s="338">
        <f>SUM(K10:K11)</f>
        <v>3</v>
      </c>
      <c r="L9" s="338">
        <f>SUM(L10:L11)</f>
        <v>12</v>
      </c>
      <c r="M9" s="338">
        <f>SUM(M10:M11)</f>
        <v>0</v>
      </c>
      <c r="N9" s="338">
        <f>SUM(N10:N11)</f>
        <v>0</v>
      </c>
      <c r="O9" s="336" t="s">
        <v>122</v>
      </c>
      <c r="P9" s="336">
        <f>IF((R9+S9+T9)=SUM(P10:P11),SUM(P10:P11),"`ОШИБКА!`")</f>
        <v>9</v>
      </c>
      <c r="Q9" s="338">
        <f>SUM(Q10:Q11)</f>
        <v>2</v>
      </c>
      <c r="R9" s="338">
        <f>SUM(R10:R11)</f>
        <v>5</v>
      </c>
      <c r="S9" s="338">
        <f>SUM(S10:S11)</f>
        <v>3</v>
      </c>
      <c r="T9" s="338">
        <f>SUM(T10:T11)</f>
        <v>1</v>
      </c>
    </row>
    <row r="10" spans="1:20" ht="33.75">
      <c r="A10" s="339"/>
      <c r="B10" s="670" t="s">
        <v>55</v>
      </c>
      <c r="C10" s="340" t="s">
        <v>577</v>
      </c>
      <c r="D10" s="341">
        <v>57</v>
      </c>
      <c r="E10" s="342">
        <v>1</v>
      </c>
      <c r="F10" s="341">
        <v>47</v>
      </c>
      <c r="G10" s="341">
        <v>9</v>
      </c>
      <c r="H10" s="342"/>
      <c r="I10" s="341">
        <v>1</v>
      </c>
      <c r="J10" s="341">
        <v>10</v>
      </c>
      <c r="K10" s="341">
        <v>1</v>
      </c>
      <c r="L10" s="341">
        <v>9</v>
      </c>
      <c r="M10" s="341"/>
      <c r="N10" s="341"/>
      <c r="O10" s="343"/>
      <c r="P10" s="341">
        <v>7</v>
      </c>
      <c r="Q10" s="341"/>
      <c r="R10" s="341">
        <v>4</v>
      </c>
      <c r="S10" s="341">
        <v>2</v>
      </c>
      <c r="T10" s="341">
        <v>1</v>
      </c>
    </row>
    <row r="11" spans="1:20" ht="22.5">
      <c r="A11" s="339"/>
      <c r="B11" s="671"/>
      <c r="C11" s="344" t="s">
        <v>578</v>
      </c>
      <c r="D11" s="261">
        <v>93</v>
      </c>
      <c r="E11" s="345">
        <v>1</v>
      </c>
      <c r="F11" s="345">
        <v>65</v>
      </c>
      <c r="G11" s="345">
        <v>5</v>
      </c>
      <c r="H11" s="345"/>
      <c r="I11" s="261"/>
      <c r="J11" s="261">
        <v>5</v>
      </c>
      <c r="K11" s="261">
        <v>2</v>
      </c>
      <c r="L11" s="261">
        <v>3</v>
      </c>
      <c r="M11" s="261"/>
      <c r="N11" s="261"/>
      <c r="O11" s="263"/>
      <c r="P11" s="261">
        <v>2</v>
      </c>
      <c r="Q11" s="261">
        <v>2</v>
      </c>
      <c r="R11" s="261">
        <v>1</v>
      </c>
      <c r="S11" s="261">
        <v>1</v>
      </c>
      <c r="T11" s="261"/>
    </row>
    <row r="12" spans="1:20" ht="29.25" customHeight="1">
      <c r="A12" s="164"/>
      <c r="B12" s="672" t="s">
        <v>579</v>
      </c>
      <c r="C12" s="673"/>
      <c r="D12" s="336">
        <f>IF((F12+G12)=SUM(D13:D14),SUM(D13:D14),"`ОШ!`")</f>
        <v>3</v>
      </c>
      <c r="E12" s="336" t="s">
        <v>122</v>
      </c>
      <c r="F12" s="338">
        <f>SUM(F13:F14)</f>
        <v>2</v>
      </c>
      <c r="G12" s="338">
        <f>SUM(G13:G14)</f>
        <v>1</v>
      </c>
      <c r="H12" s="336" t="s">
        <v>122</v>
      </c>
      <c r="I12" s="338">
        <f>SUM(I13:I14)</f>
        <v>0</v>
      </c>
      <c r="J12" s="336">
        <f>IF(AND(G12+I12=SUM(J13:J14),K12+L12=SUM(J13:J14)),SUM(J13:J14),"`ОШ!`")</f>
        <v>1</v>
      </c>
      <c r="K12" s="338">
        <f>SUM(K13:K14)</f>
        <v>0</v>
      </c>
      <c r="L12" s="338">
        <f>SUM(L13:L14)</f>
        <v>1</v>
      </c>
      <c r="M12" s="338">
        <f>SUM(M13:M14)</f>
        <v>0</v>
      </c>
      <c r="N12" s="338">
        <f>SUM(N13:N14)</f>
        <v>0</v>
      </c>
      <c r="O12" s="336" t="s">
        <v>122</v>
      </c>
      <c r="P12" s="336">
        <f>IF((R12+S12+T12)=SUM(P13:P14),SUM(P13:P14),"`ОШИБКА!`")</f>
        <v>1</v>
      </c>
      <c r="Q12" s="338">
        <f>SUM(Q13:Q14)</f>
        <v>0</v>
      </c>
      <c r="R12" s="338">
        <f>SUM(R13:R14)</f>
        <v>1</v>
      </c>
      <c r="S12" s="338">
        <f>SUM(S13:S14)</f>
        <v>0</v>
      </c>
      <c r="T12" s="338">
        <f>SUM(T13:T14)</f>
        <v>0</v>
      </c>
    </row>
    <row r="13" spans="1:20" ht="33.75">
      <c r="A13" s="339"/>
      <c r="B13" s="670" t="s">
        <v>347</v>
      </c>
      <c r="C13" s="340" t="s">
        <v>577</v>
      </c>
      <c r="D13" s="346"/>
      <c r="E13" s="347"/>
      <c r="F13" s="346"/>
      <c r="G13" s="346"/>
      <c r="H13" s="347"/>
      <c r="I13" s="346"/>
      <c r="J13" s="346"/>
      <c r="K13" s="346"/>
      <c r="L13" s="346"/>
      <c r="M13" s="346"/>
      <c r="N13" s="346"/>
      <c r="O13" s="347"/>
      <c r="P13" s="346"/>
      <c r="Q13" s="346"/>
      <c r="R13" s="346"/>
      <c r="S13" s="346"/>
      <c r="T13" s="346"/>
    </row>
    <row r="14" spans="1:20" ht="22.5">
      <c r="A14" s="339"/>
      <c r="B14" s="671"/>
      <c r="C14" s="344" t="s">
        <v>578</v>
      </c>
      <c r="D14" s="261">
        <v>3</v>
      </c>
      <c r="E14" s="263"/>
      <c r="F14" s="261">
        <v>2</v>
      </c>
      <c r="G14" s="261">
        <v>1</v>
      </c>
      <c r="H14" s="263"/>
      <c r="I14" s="261"/>
      <c r="J14" s="261">
        <v>1</v>
      </c>
      <c r="K14" s="261"/>
      <c r="L14" s="261">
        <v>1</v>
      </c>
      <c r="M14" s="261"/>
      <c r="N14" s="261"/>
      <c r="O14" s="263"/>
      <c r="P14" s="261">
        <v>1</v>
      </c>
      <c r="Q14" s="261"/>
      <c r="R14" s="261">
        <v>1</v>
      </c>
      <c r="S14" s="261"/>
      <c r="T14" s="261"/>
    </row>
    <row r="15" spans="1:20" ht="27" customHeight="1">
      <c r="A15" s="339"/>
      <c r="B15" s="672" t="s">
        <v>580</v>
      </c>
      <c r="C15" s="673"/>
      <c r="D15" s="336">
        <f>IF((F15+G15)=SUM(D16:D17),SUM(D16:D17),"`ОШ!`")</f>
        <v>0</v>
      </c>
      <c r="E15" s="336" t="s">
        <v>122</v>
      </c>
      <c r="F15" s="338">
        <f>SUM(F16:F17)</f>
        <v>0</v>
      </c>
      <c r="G15" s="338">
        <f>SUM(G16:G17)</f>
        <v>0</v>
      </c>
      <c r="H15" s="336" t="s">
        <v>122</v>
      </c>
      <c r="I15" s="338">
        <f>SUM(I16:I17)</f>
        <v>0</v>
      </c>
      <c r="J15" s="336">
        <f>IF(AND(G15+I15=SUM(J16:J17),K15+L15=SUM(J16:J17)),SUM(J16:J17),"`ОШ!`")</f>
        <v>0</v>
      </c>
      <c r="K15" s="338">
        <f>SUM(K16:K17)</f>
        <v>0</v>
      </c>
      <c r="L15" s="338">
        <f>SUM(L16:L17)</f>
        <v>0</v>
      </c>
      <c r="M15" s="338">
        <f>SUM(M16:M17)</f>
        <v>0</v>
      </c>
      <c r="N15" s="338">
        <f>SUM(N16:N17)</f>
        <v>0</v>
      </c>
      <c r="O15" s="336" t="s">
        <v>122</v>
      </c>
      <c r="P15" s="336">
        <f>IF((R15+S15+T15)=SUM(P16:P17),SUM(P16:P17),"`ОШИБКА!`")</f>
        <v>0</v>
      </c>
      <c r="Q15" s="338">
        <f>SUM(Q16:Q17)</f>
        <v>0</v>
      </c>
      <c r="R15" s="338">
        <f>SUM(R16:R17)</f>
        <v>0</v>
      </c>
      <c r="S15" s="338">
        <f>SUM(S16:S17)</f>
        <v>0</v>
      </c>
      <c r="T15" s="338">
        <f>SUM(T16:T17)</f>
        <v>0</v>
      </c>
    </row>
    <row r="16" spans="1:20" ht="25.5" customHeight="1">
      <c r="A16" s="339"/>
      <c r="B16" s="670" t="s">
        <v>581</v>
      </c>
      <c r="C16" s="340" t="s">
        <v>577</v>
      </c>
      <c r="D16" s="348"/>
      <c r="E16" s="349"/>
      <c r="F16" s="348"/>
      <c r="G16" s="348"/>
      <c r="H16" s="349"/>
      <c r="I16" s="348"/>
      <c r="J16" s="348"/>
      <c r="K16" s="348"/>
      <c r="L16" s="348"/>
      <c r="M16" s="348"/>
      <c r="N16" s="348"/>
      <c r="O16" s="349"/>
      <c r="P16" s="348"/>
      <c r="Q16" s="348"/>
      <c r="R16" s="348"/>
      <c r="S16" s="348"/>
      <c r="T16" s="348"/>
    </row>
    <row r="17" spans="1:20" ht="27" customHeight="1">
      <c r="A17" s="339"/>
      <c r="B17" s="671"/>
      <c r="C17" s="344" t="s">
        <v>578</v>
      </c>
      <c r="D17" s="348"/>
      <c r="E17" s="349"/>
      <c r="F17" s="348"/>
      <c r="G17" s="348"/>
      <c r="H17" s="349"/>
      <c r="I17" s="348"/>
      <c r="J17" s="348"/>
      <c r="K17" s="348"/>
      <c r="L17" s="348"/>
      <c r="M17" s="348"/>
      <c r="N17" s="348"/>
      <c r="O17" s="349"/>
      <c r="P17" s="348"/>
      <c r="Q17" s="348"/>
      <c r="R17" s="348"/>
      <c r="S17" s="348"/>
      <c r="T17" s="348"/>
    </row>
    <row r="18" spans="1:20" ht="30" customHeight="1">
      <c r="A18" s="164"/>
      <c r="B18" s="672" t="s">
        <v>582</v>
      </c>
      <c r="C18" s="673"/>
      <c r="D18" s="336">
        <f>IF((F18+G18)=SUM(D19:D20),SUM(D19:D20),"`ОШ!`")</f>
        <v>19</v>
      </c>
      <c r="E18" s="336" t="s">
        <v>122</v>
      </c>
      <c r="F18" s="338">
        <f>SUM(F19:F20)</f>
        <v>11</v>
      </c>
      <c r="G18" s="338">
        <f>SUM(G19:G20)</f>
        <v>8</v>
      </c>
      <c r="H18" s="336" t="s">
        <v>122</v>
      </c>
      <c r="I18" s="338">
        <f>SUM(I19:I20)</f>
        <v>0</v>
      </c>
      <c r="J18" s="336">
        <f>IF(AND(G18+I18=SUM(J19:J20),K18+L18=SUM(J19:J20)),SUM(J19:J20),"`ОШ!`")</f>
        <v>8</v>
      </c>
      <c r="K18" s="338">
        <f>SUM(K19:K20)</f>
        <v>1</v>
      </c>
      <c r="L18" s="338">
        <f>SUM(L19:L20)</f>
        <v>7</v>
      </c>
      <c r="M18" s="338">
        <f>SUM(M19:M20)</f>
        <v>0</v>
      </c>
      <c r="N18" s="338">
        <f>SUM(N19:N20)</f>
        <v>0</v>
      </c>
      <c r="O18" s="336" t="s">
        <v>122</v>
      </c>
      <c r="P18" s="336">
        <f>IF((R18+S18+T18)=SUM(P19:P20),SUM(P19:P20),"`ОШИБКА!`")</f>
        <v>7</v>
      </c>
      <c r="Q18" s="338">
        <f>SUM(Q19:Q20)</f>
        <v>2</v>
      </c>
      <c r="R18" s="338">
        <f>SUM(R19:R20)</f>
        <v>6</v>
      </c>
      <c r="S18" s="338">
        <f>SUM(S19:S20)</f>
        <v>1</v>
      </c>
      <c r="T18" s="338">
        <f>SUM(T19:T20)</f>
        <v>0</v>
      </c>
    </row>
    <row r="19" spans="1:20" ht="33.75">
      <c r="A19" s="339"/>
      <c r="B19" s="670" t="s">
        <v>583</v>
      </c>
      <c r="C19" s="340" t="s">
        <v>577</v>
      </c>
      <c r="D19" s="346"/>
      <c r="E19" s="347"/>
      <c r="F19" s="346"/>
      <c r="G19" s="346"/>
      <c r="H19" s="347"/>
      <c r="I19" s="346"/>
      <c r="J19" s="346"/>
      <c r="K19" s="346"/>
      <c r="L19" s="346"/>
      <c r="M19" s="346"/>
      <c r="N19" s="346"/>
      <c r="O19" s="347"/>
      <c r="P19" s="346"/>
      <c r="Q19" s="346"/>
      <c r="R19" s="346"/>
      <c r="S19" s="346"/>
      <c r="T19" s="346"/>
    </row>
    <row r="20" spans="1:20" ht="21" customHeight="1">
      <c r="A20" s="339"/>
      <c r="B20" s="671"/>
      <c r="C20" s="344" t="s">
        <v>578</v>
      </c>
      <c r="D20" s="261">
        <v>19</v>
      </c>
      <c r="E20" s="263"/>
      <c r="F20" s="261">
        <v>11</v>
      </c>
      <c r="G20" s="261">
        <v>8</v>
      </c>
      <c r="H20" s="263"/>
      <c r="I20" s="261"/>
      <c r="J20" s="261">
        <v>8</v>
      </c>
      <c r="K20" s="261">
        <v>1</v>
      </c>
      <c r="L20" s="261">
        <v>7</v>
      </c>
      <c r="M20" s="261"/>
      <c r="N20" s="261"/>
      <c r="O20" s="263"/>
      <c r="P20" s="261">
        <v>7</v>
      </c>
      <c r="Q20" s="261">
        <v>2</v>
      </c>
      <c r="R20" s="261">
        <v>6</v>
      </c>
      <c r="S20" s="261">
        <v>1</v>
      </c>
      <c r="T20" s="261"/>
    </row>
    <row r="21" spans="1:20" ht="39" customHeight="1">
      <c r="A21" s="164"/>
      <c r="B21" s="672" t="s">
        <v>584</v>
      </c>
      <c r="C21" s="673"/>
      <c r="D21" s="336">
        <f>IF((E21+F21+G21)=SUM(D22:D23),SUM(D22:D23),"`ОШ!`")</f>
        <v>1</v>
      </c>
      <c r="E21" s="338">
        <f>SUM(E22:E23)</f>
        <v>0</v>
      </c>
      <c r="F21" s="338">
        <f>SUM(F22:F23)</f>
        <v>1</v>
      </c>
      <c r="G21" s="338">
        <f>SUM(G22:G23)</f>
        <v>0</v>
      </c>
      <c r="H21" s="338">
        <f>SUM(H22:H23)</f>
        <v>0</v>
      </c>
      <c r="I21" s="338">
        <f>SUM(I22:I23)</f>
        <v>0</v>
      </c>
      <c r="J21" s="336">
        <f>IF(AND(G21+I21=SUM(J22:J23),K21+L21=SUM(J22:J23)),SUM(J22:J23),"`ОШ!`")</f>
        <v>0</v>
      </c>
      <c r="K21" s="338">
        <f>SUM(K22:K23)</f>
        <v>0</v>
      </c>
      <c r="L21" s="338">
        <f>SUM(L22:L23)</f>
        <v>0</v>
      </c>
      <c r="M21" s="338">
        <f>SUM(M22:M23)</f>
        <v>0</v>
      </c>
      <c r="N21" s="338">
        <f>SUM(N22:N23)</f>
        <v>0</v>
      </c>
      <c r="O21" s="338">
        <f>SUM(O22:O23)</f>
        <v>0</v>
      </c>
      <c r="P21" s="336">
        <f>IF((R21+S21+T21)=SUM(P22:P23),SUM(P22:P23),"`ОШИБКА!`")</f>
        <v>0</v>
      </c>
      <c r="Q21" s="338">
        <f>SUM(Q22:Q23)</f>
        <v>0</v>
      </c>
      <c r="R21" s="338">
        <f>SUM(R22:R23)</f>
        <v>0</v>
      </c>
      <c r="S21" s="338">
        <f>SUM(S22:S23)</f>
        <v>0</v>
      </c>
      <c r="T21" s="338">
        <f>SUM(T22:T23)</f>
        <v>0</v>
      </c>
    </row>
    <row r="22" spans="1:20" ht="33.75">
      <c r="A22" s="339"/>
      <c r="B22" s="670" t="s">
        <v>585</v>
      </c>
      <c r="C22" s="340" t="s">
        <v>577</v>
      </c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50"/>
      <c r="P22" s="346"/>
      <c r="Q22" s="346"/>
      <c r="R22" s="346"/>
      <c r="S22" s="346"/>
      <c r="T22" s="346"/>
    </row>
    <row r="23" spans="1:20" ht="22.5">
      <c r="A23" s="339"/>
      <c r="B23" s="671"/>
      <c r="C23" s="344" t="s">
        <v>578</v>
      </c>
      <c r="D23" s="345">
        <v>1</v>
      </c>
      <c r="E23" s="345"/>
      <c r="F23" s="345">
        <v>1</v>
      </c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</row>
    <row r="24" spans="1:20" ht="22.5" customHeight="1">
      <c r="A24" s="164"/>
      <c r="B24" s="672" t="s">
        <v>586</v>
      </c>
      <c r="C24" s="673"/>
      <c r="D24" s="336">
        <f>IF((E24+F24+G24)=SUM(D25:D26),SUM(D25:D26),"`ОШ!`")</f>
        <v>17</v>
      </c>
      <c r="E24" s="338">
        <f>SUM(E25:E26)</f>
        <v>0</v>
      </c>
      <c r="F24" s="338">
        <f>SUM(F25:F26)</f>
        <v>7</v>
      </c>
      <c r="G24" s="338">
        <f>SUM(G25:G26)</f>
        <v>10</v>
      </c>
      <c r="H24" s="338">
        <f>SUM(H25:H26)</f>
        <v>0</v>
      </c>
      <c r="I24" s="338">
        <f>SUM(I25:I26)</f>
        <v>0</v>
      </c>
      <c r="J24" s="336">
        <f>IF(AND(G24+I24=SUM(J25:J26),K24+L24=SUM(J25:J26)),SUM(J25:J26),"`ОШ!`")</f>
        <v>10</v>
      </c>
      <c r="K24" s="338">
        <f>SUM(K25:K26)</f>
        <v>0</v>
      </c>
      <c r="L24" s="338">
        <f>SUM(L25:L26)</f>
        <v>10</v>
      </c>
      <c r="M24" s="338">
        <f>SUM(M25:M26)</f>
        <v>0</v>
      </c>
      <c r="N24" s="338">
        <f>SUM(N25:N26)</f>
        <v>0</v>
      </c>
      <c r="O24" s="338">
        <f>SUM(O25:O26)</f>
        <v>0</v>
      </c>
      <c r="P24" s="336">
        <f>IF((R24+S24+T24)=SUM(P25:P26),SUM(P25:P26),"`ОШИБКА!`")</f>
        <v>3</v>
      </c>
      <c r="Q24" s="338">
        <f>SUM(Q25:Q26)</f>
        <v>1</v>
      </c>
      <c r="R24" s="338">
        <f>SUM(R25:R26)</f>
        <v>0</v>
      </c>
      <c r="S24" s="338">
        <f>SUM(S25:S26)</f>
        <v>3</v>
      </c>
      <c r="T24" s="338">
        <f>SUM(T25:T26)</f>
        <v>0</v>
      </c>
    </row>
    <row r="25" spans="1:20" ht="33.75">
      <c r="A25" s="339"/>
      <c r="B25" s="674" t="s">
        <v>326</v>
      </c>
      <c r="C25" s="340" t="s">
        <v>577</v>
      </c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</row>
    <row r="26" spans="1:20" ht="22.5">
      <c r="A26" s="339"/>
      <c r="B26" s="675"/>
      <c r="C26" s="344" t="s">
        <v>578</v>
      </c>
      <c r="D26" s="345">
        <v>17</v>
      </c>
      <c r="E26" s="345"/>
      <c r="F26" s="345">
        <v>7</v>
      </c>
      <c r="G26" s="345">
        <v>10</v>
      </c>
      <c r="H26" s="345"/>
      <c r="I26" s="345"/>
      <c r="J26" s="345">
        <v>10</v>
      </c>
      <c r="K26" s="345"/>
      <c r="L26" s="345">
        <v>10</v>
      </c>
      <c r="M26" s="345"/>
      <c r="N26" s="345"/>
      <c r="O26" s="345"/>
      <c r="P26" s="345">
        <v>3</v>
      </c>
      <c r="Q26" s="345">
        <v>1</v>
      </c>
      <c r="R26" s="345"/>
      <c r="S26" s="345">
        <v>3</v>
      </c>
      <c r="T26" s="345"/>
    </row>
    <row r="27" spans="1:20" ht="25.5" customHeight="1">
      <c r="A27" s="164"/>
      <c r="B27" s="672" t="s">
        <v>587</v>
      </c>
      <c r="C27" s="673"/>
      <c r="D27" s="336" t="s">
        <v>122</v>
      </c>
      <c r="E27" s="336" t="s">
        <v>122</v>
      </c>
      <c r="F27" s="336" t="s">
        <v>122</v>
      </c>
      <c r="G27" s="336" t="s">
        <v>122</v>
      </c>
      <c r="H27" s="336" t="s">
        <v>122</v>
      </c>
      <c r="I27" s="338">
        <f>SUM(I28:I29)</f>
        <v>0</v>
      </c>
      <c r="J27" s="336">
        <f>IF(AND(I27=SUM(J28:J29),K27+L27=SUM(J28:J29)),SUM(J28:J29),"`ОШ!`")</f>
        <v>0</v>
      </c>
      <c r="K27" s="338">
        <f>SUM(K28:K29)</f>
        <v>0</v>
      </c>
      <c r="L27" s="338">
        <f>SUM(L28:L29)</f>
        <v>0</v>
      </c>
      <c r="M27" s="338">
        <f>SUM(M28:M29)</f>
        <v>0</v>
      </c>
      <c r="N27" s="338">
        <f>SUM(N28:N29)</f>
        <v>0</v>
      </c>
      <c r="O27" s="338" t="s">
        <v>122</v>
      </c>
      <c r="P27" s="336">
        <f>IF((R27+S27+T27)=SUM(P28:P29),SUM(P28:P29),"`ОШИБКА!`")</f>
        <v>0</v>
      </c>
      <c r="Q27" s="338">
        <f>SUM(Q28:Q29)</f>
        <v>0</v>
      </c>
      <c r="R27" s="338">
        <f>SUM(R28:R29)</f>
        <v>0</v>
      </c>
      <c r="S27" s="338">
        <f>SUM(S28:S29)</f>
        <v>0</v>
      </c>
      <c r="T27" s="338">
        <f>SUM(T28:T29)</f>
        <v>0</v>
      </c>
    </row>
    <row r="28" spans="1:20" ht="33.75">
      <c r="A28" s="339"/>
      <c r="B28" s="670" t="s">
        <v>588</v>
      </c>
      <c r="C28" s="340" t="s">
        <v>577</v>
      </c>
      <c r="D28" s="347"/>
      <c r="E28" s="347"/>
      <c r="F28" s="347"/>
      <c r="G28" s="347"/>
      <c r="H28" s="347"/>
      <c r="I28" s="346"/>
      <c r="J28" s="346"/>
      <c r="K28" s="346"/>
      <c r="L28" s="346"/>
      <c r="M28" s="346"/>
      <c r="N28" s="350"/>
      <c r="O28" s="347"/>
      <c r="P28" s="346"/>
      <c r="Q28" s="346"/>
      <c r="R28" s="346"/>
      <c r="S28" s="346"/>
      <c r="T28" s="346"/>
    </row>
    <row r="29" spans="1:20" ht="22.5">
      <c r="A29" s="339"/>
      <c r="B29" s="671"/>
      <c r="C29" s="344" t="s">
        <v>578</v>
      </c>
      <c r="D29" s="263"/>
      <c r="E29" s="263"/>
      <c r="F29" s="263"/>
      <c r="G29" s="263"/>
      <c r="H29" s="263"/>
      <c r="I29" s="345"/>
      <c r="J29" s="345"/>
      <c r="K29" s="345"/>
      <c r="L29" s="345"/>
      <c r="M29" s="345"/>
      <c r="N29" s="345"/>
      <c r="O29" s="263"/>
      <c r="P29" s="345"/>
      <c r="Q29" s="345"/>
      <c r="R29" s="345"/>
      <c r="S29" s="345"/>
      <c r="T29" s="345"/>
    </row>
    <row r="30" spans="1:20" ht="67.5" customHeight="1">
      <c r="A30" s="164"/>
      <c r="B30" s="672" t="s">
        <v>589</v>
      </c>
      <c r="C30" s="673"/>
      <c r="D30" s="336">
        <f>IF((F30+G30)=SUM(D31:D32),SUM(D31:D32),"`ОШ!`")</f>
        <v>0</v>
      </c>
      <c r="E30" s="336" t="s">
        <v>122</v>
      </c>
      <c r="F30" s="338">
        <f>SUM(F31:F32)</f>
        <v>0</v>
      </c>
      <c r="G30" s="338">
        <f>SUM(G31:G32)</f>
        <v>0</v>
      </c>
      <c r="H30" s="336" t="s">
        <v>122</v>
      </c>
      <c r="I30" s="338">
        <f>SUM(I31:I32)</f>
        <v>0</v>
      </c>
      <c r="J30" s="336">
        <f>IF(AND(G30+I30=SUM(J31:J32),K30+L30=SUM(J31:J32)),SUM(J31:J32),"`ОШ!`")</f>
        <v>0</v>
      </c>
      <c r="K30" s="338">
        <f>SUM(K31:K32)</f>
        <v>0</v>
      </c>
      <c r="L30" s="338">
        <f>SUM(L31:L32)</f>
        <v>0</v>
      </c>
      <c r="M30" s="338">
        <f>SUM(M31:M32)</f>
        <v>0</v>
      </c>
      <c r="N30" s="338">
        <f>SUM(N31:N32)</f>
        <v>0</v>
      </c>
      <c r="O30" s="338">
        <f>SUM(O31:O32)</f>
        <v>0</v>
      </c>
      <c r="P30" s="336">
        <f>IF((R30+S30+T30)=SUM(P31:P32),SUM(P31:P32),"`ОШИБКА!`")</f>
        <v>0</v>
      </c>
      <c r="Q30" s="338">
        <f>SUM(Q31:Q32)</f>
        <v>0</v>
      </c>
      <c r="R30" s="338">
        <f>SUM(R31:R32)</f>
        <v>0</v>
      </c>
      <c r="S30" s="338">
        <f>SUM(S31:S32)</f>
        <v>0</v>
      </c>
      <c r="T30" s="338">
        <f>SUM(T31:T32)</f>
        <v>0</v>
      </c>
    </row>
    <row r="31" spans="1:20" ht="33.75">
      <c r="A31" s="339"/>
      <c r="B31" s="670" t="s">
        <v>82</v>
      </c>
      <c r="C31" s="351" t="s">
        <v>577</v>
      </c>
      <c r="D31" s="346"/>
      <c r="E31" s="347"/>
      <c r="F31" s="346"/>
      <c r="G31" s="350"/>
      <c r="H31" s="347"/>
      <c r="I31" s="346"/>
      <c r="J31" s="346"/>
      <c r="K31" s="350"/>
      <c r="L31" s="350"/>
      <c r="M31" s="346"/>
      <c r="N31" s="350"/>
      <c r="O31" s="350"/>
      <c r="P31" s="346"/>
      <c r="Q31" s="350"/>
      <c r="R31" s="346"/>
      <c r="S31" s="350"/>
      <c r="T31" s="350"/>
    </row>
    <row r="32" spans="1:20" ht="22.5">
      <c r="A32" s="339"/>
      <c r="B32" s="671"/>
      <c r="C32" s="344" t="s">
        <v>578</v>
      </c>
      <c r="D32" s="345"/>
      <c r="E32" s="263"/>
      <c r="F32" s="345"/>
      <c r="G32" s="345"/>
      <c r="H32" s="263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</row>
    <row r="33" spans="1:20" ht="47.25" customHeight="1">
      <c r="A33" s="164"/>
      <c r="B33" s="672" t="s">
        <v>590</v>
      </c>
      <c r="C33" s="673"/>
      <c r="D33" s="336">
        <f>IF((F33+G33)=SUM(D34:D35),SUM(D34:D35),"`ОШ!`")</f>
        <v>0</v>
      </c>
      <c r="E33" s="336" t="s">
        <v>122</v>
      </c>
      <c r="F33" s="338">
        <f>SUM(F34:F35)</f>
        <v>0</v>
      </c>
      <c r="G33" s="338">
        <f>SUM(G34:G35)</f>
        <v>0</v>
      </c>
      <c r="H33" s="336" t="s">
        <v>122</v>
      </c>
      <c r="I33" s="338">
        <f>SUM(I34:I35)</f>
        <v>0</v>
      </c>
      <c r="J33" s="336">
        <f>IF(AND(G33+I33=SUM(J34:J35),K33+L33=SUM(J34:J35)),SUM(J34:J35),"`ОШ!`")</f>
        <v>0</v>
      </c>
      <c r="K33" s="338">
        <f>SUM(K34:K35)</f>
        <v>0</v>
      </c>
      <c r="L33" s="338">
        <f>SUM(L34:L35)</f>
        <v>0</v>
      </c>
      <c r="M33" s="338">
        <f>SUM(M34:M35)</f>
        <v>0</v>
      </c>
      <c r="N33" s="338">
        <f>SUM(N34:N35)</f>
        <v>0</v>
      </c>
      <c r="O33" s="338">
        <f>SUM(O34:O35)</f>
        <v>0</v>
      </c>
      <c r="P33" s="336">
        <f>IF((R33+S33+T33)=SUM(P34:P35),SUM(P34:P35),"`ОШИБКА!`")</f>
        <v>0</v>
      </c>
      <c r="Q33" s="338">
        <f>SUM(Q34:Q35)</f>
        <v>0</v>
      </c>
      <c r="R33" s="338">
        <f>SUM(R34:R35)</f>
        <v>0</v>
      </c>
      <c r="S33" s="338">
        <f>SUM(S34:S35)</f>
        <v>0</v>
      </c>
      <c r="T33" s="338">
        <f>SUM(T34:T35)</f>
        <v>0</v>
      </c>
    </row>
    <row r="34" spans="1:20" ht="33.75">
      <c r="A34" s="339"/>
      <c r="B34" s="670" t="s">
        <v>591</v>
      </c>
      <c r="C34" s="340" t="s">
        <v>577</v>
      </c>
      <c r="D34" s="346"/>
      <c r="E34" s="347"/>
      <c r="F34" s="346"/>
      <c r="G34" s="350"/>
      <c r="H34" s="347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</row>
    <row r="35" spans="1:20" ht="22.5">
      <c r="A35" s="339"/>
      <c r="B35" s="671"/>
      <c r="C35" s="344" t="s">
        <v>578</v>
      </c>
      <c r="D35" s="345"/>
      <c r="E35" s="263"/>
      <c r="F35" s="345"/>
      <c r="G35" s="345"/>
      <c r="H35" s="263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</row>
    <row r="36" spans="1:20" ht="19.5" customHeight="1">
      <c r="A36" s="154"/>
      <c r="B36" s="352" t="s">
        <v>7</v>
      </c>
      <c r="C36" s="353"/>
      <c r="D36" s="354" t="e">
        <f>D9+D12+D15+D18+D21+D24+D30+D33</f>
        <v>#VALUE!</v>
      </c>
      <c r="E36" s="354">
        <f>E9+E21+E24</f>
        <v>2</v>
      </c>
      <c r="F36" s="354">
        <f>F9+F12+F15+F18+F21+F24+F30+F33</f>
        <v>133</v>
      </c>
      <c r="G36" s="354">
        <f>G9+G12+G15+G18+G21+G24+G30+G33</f>
        <v>33</v>
      </c>
      <c r="H36" s="354">
        <f>H9+H21+H24</f>
        <v>0</v>
      </c>
      <c r="I36" s="354">
        <f aca="true" t="shared" si="0" ref="I36:N37">I9+I12+I15+I18+I21+I24+I27+I30+I33</f>
        <v>1</v>
      </c>
      <c r="J36" s="354">
        <f t="shared" si="0"/>
        <v>34</v>
      </c>
      <c r="K36" s="354">
        <f t="shared" si="0"/>
        <v>4</v>
      </c>
      <c r="L36" s="354">
        <f t="shared" si="0"/>
        <v>30</v>
      </c>
      <c r="M36" s="354">
        <f t="shared" si="0"/>
        <v>0</v>
      </c>
      <c r="N36" s="354">
        <f t="shared" si="0"/>
        <v>0</v>
      </c>
      <c r="O36" s="354">
        <f>O21+O24+O30+O33</f>
        <v>0</v>
      </c>
      <c r="P36" s="354">
        <f aca="true" t="shared" si="1" ref="P36:T37">P9+P12+P15+P18+P21+P24+P27+P30+P33</f>
        <v>20</v>
      </c>
      <c r="Q36" s="354">
        <f t="shared" si="1"/>
        <v>5</v>
      </c>
      <c r="R36" s="354">
        <f t="shared" si="1"/>
        <v>12</v>
      </c>
      <c r="S36" s="354">
        <f t="shared" si="1"/>
        <v>7</v>
      </c>
      <c r="T36" s="354">
        <f t="shared" si="1"/>
        <v>1</v>
      </c>
    </row>
    <row r="37" spans="1:20" ht="33.75" customHeight="1">
      <c r="A37" s="168"/>
      <c r="B37" s="355" t="s">
        <v>592</v>
      </c>
      <c r="C37" s="356"/>
      <c r="D37" s="357">
        <f>D10+D13+D16+D19+D22+D25+D31+D34</f>
        <v>57</v>
      </c>
      <c r="E37" s="357">
        <f>E10+E22+E25</f>
        <v>1</v>
      </c>
      <c r="F37" s="357">
        <f>F10+F13+F16+F19+F22+F25+F31+F34</f>
        <v>47</v>
      </c>
      <c r="G37" s="357">
        <f>G10+G13+G16+G19+G22+G25+G31+G34</f>
        <v>9</v>
      </c>
      <c r="H37" s="357">
        <f>H10+H22+H25</f>
        <v>0</v>
      </c>
      <c r="I37" s="357">
        <f t="shared" si="0"/>
        <v>1</v>
      </c>
      <c r="J37" s="357">
        <f t="shared" si="0"/>
        <v>10</v>
      </c>
      <c r="K37" s="357">
        <f t="shared" si="0"/>
        <v>1</v>
      </c>
      <c r="L37" s="357">
        <f t="shared" si="0"/>
        <v>9</v>
      </c>
      <c r="M37" s="357">
        <f t="shared" si="0"/>
        <v>0</v>
      </c>
      <c r="N37" s="357">
        <f t="shared" si="0"/>
        <v>0</v>
      </c>
      <c r="O37" s="357">
        <f>O22+O25+O31+O34</f>
        <v>0</v>
      </c>
      <c r="P37" s="357">
        <f t="shared" si="1"/>
        <v>7</v>
      </c>
      <c r="Q37" s="357">
        <f t="shared" si="1"/>
        <v>0</v>
      </c>
      <c r="R37" s="357">
        <f t="shared" si="1"/>
        <v>4</v>
      </c>
      <c r="S37" s="357">
        <f t="shared" si="1"/>
        <v>2</v>
      </c>
      <c r="T37" s="357">
        <f t="shared" si="1"/>
        <v>1</v>
      </c>
    </row>
    <row r="38" spans="2:20" ht="12.75">
      <c r="B38" s="149"/>
      <c r="C38" s="149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</row>
    <row r="40" ht="12.75">
      <c r="B40" s="318"/>
    </row>
  </sheetData>
  <sheetProtection/>
  <mergeCells count="26">
    <mergeCell ref="B16:B17"/>
    <mergeCell ref="B1:F1"/>
    <mergeCell ref="B2:H2"/>
    <mergeCell ref="B3:O3"/>
    <mergeCell ref="B4:T4"/>
    <mergeCell ref="A5:T5"/>
    <mergeCell ref="E6:G6"/>
    <mergeCell ref="M6:N6"/>
    <mergeCell ref="Q6:R6"/>
    <mergeCell ref="B9:C9"/>
    <mergeCell ref="B10:B11"/>
    <mergeCell ref="B12:C12"/>
    <mergeCell ref="B13:B14"/>
    <mergeCell ref="B15:C15"/>
    <mergeCell ref="B34:B35"/>
    <mergeCell ref="B18:C18"/>
    <mergeCell ref="B19:B20"/>
    <mergeCell ref="B21:C21"/>
    <mergeCell ref="B22:B23"/>
    <mergeCell ref="B24:C24"/>
    <mergeCell ref="B25:B26"/>
    <mergeCell ref="B27:C27"/>
    <mergeCell ref="B28:B29"/>
    <mergeCell ref="B30:C30"/>
    <mergeCell ref="B31:B32"/>
    <mergeCell ref="B33:C33"/>
  </mergeCells>
  <printOptions horizontalCentered="1"/>
  <pageMargins left="0.1968503937007874" right="0.1968503937007874" top="0.7874015748031497" bottom="0.5905511811023623" header="0.3937007874015748" footer="0.3937007874015748"/>
  <pageSetup firstPageNumber="45" useFirstPageNumber="1" fitToHeight="3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237"/>
  <sheetViews>
    <sheetView zoomScalePageLayoutView="0" workbookViewId="0" topLeftCell="B1">
      <selection activeCell="B4" sqref="B4:T4"/>
    </sheetView>
  </sheetViews>
  <sheetFormatPr defaultColWidth="9.140625" defaultRowHeight="12.75"/>
  <cols>
    <col min="1" max="1" width="3.28125" style="0" bestFit="1" customWidth="1"/>
    <col min="2" max="2" width="27.7109375" style="0" customWidth="1"/>
    <col min="3" max="3" width="28.57421875" style="0" customWidth="1"/>
    <col min="4" max="4" width="7.28125" style="0" customWidth="1"/>
    <col min="5" max="5" width="7.8515625" style="0" customWidth="1"/>
    <col min="6" max="7" width="7.28125" style="0" customWidth="1"/>
    <col min="8" max="8" width="7.8515625" style="0" customWidth="1"/>
    <col min="9" max="11" width="7.28125" style="0" customWidth="1"/>
    <col min="12" max="12" width="8.140625" style="0" customWidth="1"/>
    <col min="13" max="20" width="7.28125" style="0" customWidth="1"/>
    <col min="21" max="21" width="9.57421875" style="0" customWidth="1"/>
  </cols>
  <sheetData>
    <row r="1" spans="2:8" ht="12.75">
      <c r="B1" s="605" t="s">
        <v>551</v>
      </c>
      <c r="C1" s="605"/>
      <c r="D1" s="605"/>
      <c r="E1" s="605"/>
      <c r="F1" s="605"/>
      <c r="G1" s="12"/>
      <c r="H1" s="12"/>
    </row>
    <row r="2" spans="2:20" ht="12.75">
      <c r="B2" s="606" t="s">
        <v>760</v>
      </c>
      <c r="C2" s="606"/>
      <c r="D2" s="606"/>
      <c r="E2" s="606"/>
      <c r="F2" s="606"/>
      <c r="G2" s="606"/>
      <c r="H2" s="60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2.75">
      <c r="B3" s="606" t="s">
        <v>761</v>
      </c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1"/>
      <c r="Q3" s="1"/>
      <c r="R3" s="1"/>
      <c r="S3" s="1"/>
      <c r="T3" s="1"/>
    </row>
    <row r="4" spans="2:20" ht="54" customHeight="1">
      <c r="B4" s="687" t="s">
        <v>779</v>
      </c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  <c r="R4" s="687"/>
      <c r="S4" s="687"/>
      <c r="T4" s="687"/>
    </row>
    <row r="5" spans="1:20" ht="15.75">
      <c r="A5" s="686" t="s">
        <v>269</v>
      </c>
      <c r="B5" s="686"/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  <c r="N5" s="686"/>
      <c r="O5" s="686"/>
      <c r="P5" s="686"/>
      <c r="Q5" s="686"/>
      <c r="R5" s="686"/>
      <c r="S5" s="686"/>
      <c r="T5" s="686"/>
    </row>
    <row r="6" spans="1:20" ht="30" customHeight="1">
      <c r="A6" s="80"/>
      <c r="B6" s="58"/>
      <c r="C6" s="55"/>
      <c r="D6" s="55"/>
      <c r="E6" s="597" t="s">
        <v>175</v>
      </c>
      <c r="F6" s="597"/>
      <c r="G6" s="597"/>
      <c r="H6" s="55"/>
      <c r="I6" s="56"/>
      <c r="J6" s="57"/>
      <c r="K6" s="57"/>
      <c r="L6" s="57"/>
      <c r="M6" s="593" t="s">
        <v>175</v>
      </c>
      <c r="N6" s="594"/>
      <c r="O6" s="58"/>
      <c r="P6" s="55"/>
      <c r="Q6" s="598" t="s">
        <v>10</v>
      </c>
      <c r="R6" s="599"/>
      <c r="S6" s="55"/>
      <c r="T6" s="55"/>
    </row>
    <row r="7" spans="1:20" ht="186" customHeight="1">
      <c r="A7" s="97" t="s">
        <v>107</v>
      </c>
      <c r="B7" s="82" t="s">
        <v>119</v>
      </c>
      <c r="C7" s="83" t="s">
        <v>133</v>
      </c>
      <c r="D7" s="60" t="s">
        <v>124</v>
      </c>
      <c r="E7" s="60" t="s">
        <v>348</v>
      </c>
      <c r="F7" s="60" t="s">
        <v>178</v>
      </c>
      <c r="G7" s="60" t="s">
        <v>179</v>
      </c>
      <c r="H7" s="61" t="s">
        <v>534</v>
      </c>
      <c r="I7" s="62" t="s">
        <v>181</v>
      </c>
      <c r="J7" s="63" t="s">
        <v>230</v>
      </c>
      <c r="K7" s="60" t="s">
        <v>227</v>
      </c>
      <c r="L7" s="60" t="s">
        <v>9</v>
      </c>
      <c r="M7" s="64" t="s">
        <v>228</v>
      </c>
      <c r="N7" s="64" t="s">
        <v>229</v>
      </c>
      <c r="O7" s="60" t="s">
        <v>182</v>
      </c>
      <c r="P7" s="60" t="s">
        <v>183</v>
      </c>
      <c r="Q7" s="60" t="s">
        <v>184</v>
      </c>
      <c r="R7" s="60" t="s">
        <v>185</v>
      </c>
      <c r="S7" s="60" t="s">
        <v>186</v>
      </c>
      <c r="T7" s="60" t="s">
        <v>187</v>
      </c>
    </row>
    <row r="8" spans="1:20" ht="12.75">
      <c r="A8" s="74" t="s">
        <v>58</v>
      </c>
      <c r="B8" s="98" t="s">
        <v>81</v>
      </c>
      <c r="C8" s="64" t="s">
        <v>108</v>
      </c>
      <c r="D8" s="64" t="s">
        <v>189</v>
      </c>
      <c r="E8" s="64" t="s">
        <v>190</v>
      </c>
      <c r="F8" s="64" t="s">
        <v>191</v>
      </c>
      <c r="G8" s="64" t="s">
        <v>192</v>
      </c>
      <c r="H8" s="64" t="s">
        <v>193</v>
      </c>
      <c r="I8" s="64" t="s">
        <v>194</v>
      </c>
      <c r="J8" s="64" t="s">
        <v>195</v>
      </c>
      <c r="K8" s="64" t="s">
        <v>196</v>
      </c>
      <c r="L8" s="64" t="s">
        <v>197</v>
      </c>
      <c r="M8" s="64" t="s">
        <v>198</v>
      </c>
      <c r="N8" s="64" t="s">
        <v>199</v>
      </c>
      <c r="O8" s="64" t="s">
        <v>200</v>
      </c>
      <c r="P8" s="64" t="s">
        <v>201</v>
      </c>
      <c r="Q8" s="64" t="s">
        <v>202</v>
      </c>
      <c r="R8" s="64" t="s">
        <v>203</v>
      </c>
      <c r="S8" s="64" t="s">
        <v>204</v>
      </c>
      <c r="T8" s="64" t="s">
        <v>205</v>
      </c>
    </row>
    <row r="9" spans="1:20" ht="45">
      <c r="A9" s="74"/>
      <c r="B9" s="99" t="s">
        <v>55</v>
      </c>
      <c r="C9" s="100" t="s">
        <v>83</v>
      </c>
      <c r="D9" s="101" t="str">
        <f>IF((E9+F9+G9)=SUM(D10:D36),SUM(D10:D36),"`ОШ!`")</f>
        <v>`ОШ!`</v>
      </c>
      <c r="E9" s="101">
        <f>SUM(E10:E36)</f>
        <v>2</v>
      </c>
      <c r="F9" s="101">
        <f>SUM(F10:F36)</f>
        <v>112</v>
      </c>
      <c r="G9" s="101">
        <f>SUM(G10:G36)</f>
        <v>14</v>
      </c>
      <c r="H9" s="101">
        <f>SUM(H10:H36)</f>
        <v>0</v>
      </c>
      <c r="I9" s="101">
        <f>SUM(I10:I36)</f>
        <v>1</v>
      </c>
      <c r="J9" s="101">
        <f>IF(AND(G9+I9=SUM(J10:J36),K9+L9=SUM(J10:J36)),SUM(J10:J36),"`ОШ!`")</f>
        <v>15</v>
      </c>
      <c r="K9" s="101">
        <f>SUM(K10:K36)</f>
        <v>3</v>
      </c>
      <c r="L9" s="101">
        <f>SUM(L10:L36)</f>
        <v>12</v>
      </c>
      <c r="M9" s="101">
        <f>SUM(M10:M36)</f>
        <v>0</v>
      </c>
      <c r="N9" s="101">
        <f>SUM(N10:N36)</f>
        <v>0</v>
      </c>
      <c r="O9" s="101" t="s">
        <v>122</v>
      </c>
      <c r="P9" s="101">
        <f>IF((R9+S9+T9)=SUM(P10:P36),SUM(P10:P36),"`ОШИБКА!`")</f>
        <v>9</v>
      </c>
      <c r="Q9" s="101">
        <f>SUM(Q10:Q36)</f>
        <v>2</v>
      </c>
      <c r="R9" s="101">
        <f>SUM(R10:R36)</f>
        <v>5</v>
      </c>
      <c r="S9" s="101">
        <f>SUM(S10:S36)</f>
        <v>3</v>
      </c>
      <c r="T9" s="101">
        <f>SUM(T10:T36)</f>
        <v>1</v>
      </c>
    </row>
    <row r="10" spans="2:20" ht="12.75">
      <c r="B10" s="41"/>
      <c r="C10" s="39" t="s">
        <v>59</v>
      </c>
      <c r="D10" s="11"/>
      <c r="E10" s="40"/>
      <c r="F10" s="11"/>
      <c r="G10" s="11"/>
      <c r="H10" s="40"/>
      <c r="I10" s="11"/>
      <c r="J10" s="11"/>
      <c r="K10" s="11"/>
      <c r="L10" s="11"/>
      <c r="M10" s="11"/>
      <c r="N10" s="11"/>
      <c r="O10" s="45"/>
      <c r="P10" s="11"/>
      <c r="Q10" s="11"/>
      <c r="R10" s="11"/>
      <c r="S10" s="11"/>
      <c r="T10" s="11"/>
    </row>
    <row r="11" spans="2:20" ht="12.75">
      <c r="B11" s="41"/>
      <c r="C11" s="39" t="s">
        <v>60</v>
      </c>
      <c r="D11" s="11">
        <v>41</v>
      </c>
      <c r="E11" s="40"/>
      <c r="F11" s="11">
        <v>18</v>
      </c>
      <c r="G11" s="11">
        <v>1</v>
      </c>
      <c r="H11" s="40"/>
      <c r="I11" s="11"/>
      <c r="J11" s="11">
        <v>1</v>
      </c>
      <c r="K11" s="11"/>
      <c r="L11" s="11">
        <v>1</v>
      </c>
      <c r="M11" s="11"/>
      <c r="N11" s="11"/>
      <c r="O11" s="45"/>
      <c r="P11" s="11">
        <v>1</v>
      </c>
      <c r="Q11" s="11"/>
      <c r="R11" s="11"/>
      <c r="S11" s="11">
        <v>1</v>
      </c>
      <c r="T11" s="11"/>
    </row>
    <row r="12" spans="2:20" ht="12.75">
      <c r="B12" s="41"/>
      <c r="C12" s="39" t="s">
        <v>61</v>
      </c>
      <c r="D12" s="11"/>
      <c r="E12" s="40"/>
      <c r="F12" s="11"/>
      <c r="G12" s="11"/>
      <c r="H12" s="40"/>
      <c r="I12" s="11"/>
      <c r="J12" s="11"/>
      <c r="K12" s="11"/>
      <c r="L12" s="11"/>
      <c r="M12" s="11"/>
      <c r="N12" s="11"/>
      <c r="O12" s="45"/>
      <c r="P12" s="11"/>
      <c r="Q12" s="11"/>
      <c r="R12" s="11"/>
      <c r="S12" s="11"/>
      <c r="T12" s="11"/>
    </row>
    <row r="13" spans="2:20" ht="12.75">
      <c r="B13" s="41"/>
      <c r="C13" s="39" t="s">
        <v>62</v>
      </c>
      <c r="D13" s="11"/>
      <c r="E13" s="40"/>
      <c r="F13" s="11"/>
      <c r="G13" s="11"/>
      <c r="H13" s="40"/>
      <c r="I13" s="11"/>
      <c r="J13" s="11"/>
      <c r="K13" s="11"/>
      <c r="L13" s="11"/>
      <c r="M13" s="11"/>
      <c r="N13" s="11"/>
      <c r="O13" s="45"/>
      <c r="P13" s="11"/>
      <c r="Q13" s="11"/>
      <c r="R13" s="11"/>
      <c r="S13" s="11"/>
      <c r="T13" s="11"/>
    </row>
    <row r="14" spans="2:20" ht="12.75">
      <c r="B14" s="41"/>
      <c r="C14" s="586" t="s">
        <v>699</v>
      </c>
      <c r="D14" s="11">
        <v>63</v>
      </c>
      <c r="E14" s="40">
        <v>2</v>
      </c>
      <c r="F14" s="11">
        <v>52</v>
      </c>
      <c r="G14" s="11">
        <v>8</v>
      </c>
      <c r="H14" s="40"/>
      <c r="I14" s="11"/>
      <c r="J14" s="11">
        <v>8</v>
      </c>
      <c r="K14" s="11">
        <v>3</v>
      </c>
      <c r="L14" s="11">
        <v>5</v>
      </c>
      <c r="M14" s="11"/>
      <c r="N14" s="11"/>
      <c r="O14" s="45"/>
      <c r="P14" s="11">
        <v>4</v>
      </c>
      <c r="Q14" s="11">
        <v>2</v>
      </c>
      <c r="R14" s="11">
        <v>3</v>
      </c>
      <c r="S14" s="11"/>
      <c r="T14" s="11">
        <v>1</v>
      </c>
    </row>
    <row r="15" spans="2:20" ht="12.75">
      <c r="B15" s="41"/>
      <c r="C15" s="586" t="s">
        <v>700</v>
      </c>
      <c r="D15" s="11">
        <v>21</v>
      </c>
      <c r="E15" s="40"/>
      <c r="F15" s="11">
        <v>19</v>
      </c>
      <c r="G15" s="11">
        <v>2</v>
      </c>
      <c r="H15" s="40"/>
      <c r="I15" s="11">
        <v>1</v>
      </c>
      <c r="J15" s="11">
        <v>3</v>
      </c>
      <c r="K15" s="11"/>
      <c r="L15" s="11">
        <v>3</v>
      </c>
      <c r="M15" s="11"/>
      <c r="N15" s="11"/>
      <c r="O15" s="45"/>
      <c r="P15" s="11">
        <v>1</v>
      </c>
      <c r="Q15" s="11"/>
      <c r="R15" s="11">
        <v>1</v>
      </c>
      <c r="S15" s="11"/>
      <c r="T15" s="11"/>
    </row>
    <row r="16" spans="2:20" ht="12.75">
      <c r="B16" s="41"/>
      <c r="C16" s="586" t="s">
        <v>701</v>
      </c>
      <c r="D16" s="11">
        <v>3</v>
      </c>
      <c r="E16" s="40"/>
      <c r="F16" s="11">
        <v>1</v>
      </c>
      <c r="G16" s="11">
        <v>2</v>
      </c>
      <c r="H16" s="40"/>
      <c r="I16" s="11"/>
      <c r="J16" s="11">
        <v>2</v>
      </c>
      <c r="K16" s="11"/>
      <c r="L16" s="11">
        <v>2</v>
      </c>
      <c r="M16" s="11"/>
      <c r="N16" s="11"/>
      <c r="O16" s="45"/>
      <c r="P16" s="11">
        <v>2</v>
      </c>
      <c r="Q16" s="11"/>
      <c r="R16" s="11">
        <v>1</v>
      </c>
      <c r="S16" s="11">
        <v>1</v>
      </c>
      <c r="T16" s="11"/>
    </row>
    <row r="17" spans="2:20" ht="12.75">
      <c r="B17" s="41"/>
      <c r="C17" s="39" t="s">
        <v>63</v>
      </c>
      <c r="D17" s="11">
        <v>12</v>
      </c>
      <c r="E17" s="40"/>
      <c r="F17" s="11">
        <v>11</v>
      </c>
      <c r="G17" s="11">
        <v>1</v>
      </c>
      <c r="H17" s="40"/>
      <c r="I17" s="11"/>
      <c r="J17" s="11">
        <v>1</v>
      </c>
      <c r="K17" s="11"/>
      <c r="L17" s="11">
        <v>1</v>
      </c>
      <c r="M17" s="11"/>
      <c r="N17" s="11"/>
      <c r="O17" s="45"/>
      <c r="P17" s="11">
        <v>1</v>
      </c>
      <c r="Q17" s="11"/>
      <c r="R17" s="11"/>
      <c r="S17" s="11">
        <v>1</v>
      </c>
      <c r="T17" s="11"/>
    </row>
    <row r="18" spans="2:20" ht="12.75">
      <c r="B18" s="41"/>
      <c r="C18" s="39" t="s">
        <v>64</v>
      </c>
      <c r="D18" s="11"/>
      <c r="E18" s="40"/>
      <c r="F18" s="11"/>
      <c r="G18" s="11"/>
      <c r="H18" s="40"/>
      <c r="I18" s="11"/>
      <c r="J18" s="11"/>
      <c r="K18" s="11"/>
      <c r="L18" s="11"/>
      <c r="M18" s="11"/>
      <c r="N18" s="11"/>
      <c r="O18" s="45"/>
      <c r="P18" s="11"/>
      <c r="Q18" s="11"/>
      <c r="R18" s="11"/>
      <c r="S18" s="11"/>
      <c r="T18" s="11"/>
    </row>
    <row r="19" spans="2:20" ht="12.75">
      <c r="B19" s="41"/>
      <c r="C19" s="39" t="s">
        <v>65</v>
      </c>
      <c r="D19" s="11">
        <v>1</v>
      </c>
      <c r="E19" s="40"/>
      <c r="F19" s="11">
        <v>1</v>
      </c>
      <c r="G19" s="11"/>
      <c r="H19" s="40"/>
      <c r="I19" s="11"/>
      <c r="J19" s="11"/>
      <c r="K19" s="11"/>
      <c r="L19" s="11"/>
      <c r="M19" s="11"/>
      <c r="N19" s="11"/>
      <c r="O19" s="45"/>
      <c r="P19" s="11"/>
      <c r="Q19" s="11"/>
      <c r="R19" s="11"/>
      <c r="S19" s="11"/>
      <c r="T19" s="11"/>
    </row>
    <row r="20" spans="2:20" ht="23.25" customHeight="1">
      <c r="B20" s="41"/>
      <c r="C20" s="39" t="s">
        <v>66</v>
      </c>
      <c r="D20" s="11"/>
      <c r="E20" s="40"/>
      <c r="F20" s="11"/>
      <c r="G20" s="11"/>
      <c r="H20" s="40"/>
      <c r="I20" s="11"/>
      <c r="J20" s="11"/>
      <c r="K20" s="11"/>
      <c r="L20" s="11"/>
      <c r="M20" s="11"/>
      <c r="N20" s="11"/>
      <c r="O20" s="45"/>
      <c r="P20" s="11"/>
      <c r="Q20" s="11"/>
      <c r="R20" s="11"/>
      <c r="S20" s="11"/>
      <c r="T20" s="11"/>
    </row>
    <row r="21" spans="2:20" ht="12.75">
      <c r="B21" s="41"/>
      <c r="C21" s="39" t="s">
        <v>67</v>
      </c>
      <c r="D21" s="11"/>
      <c r="E21" s="40"/>
      <c r="F21" s="11"/>
      <c r="G21" s="11"/>
      <c r="H21" s="40"/>
      <c r="I21" s="11"/>
      <c r="J21" s="11"/>
      <c r="K21" s="11"/>
      <c r="L21" s="11"/>
      <c r="M21" s="11"/>
      <c r="N21" s="11"/>
      <c r="O21" s="45"/>
      <c r="P21" s="11"/>
      <c r="Q21" s="11"/>
      <c r="R21" s="11"/>
      <c r="S21" s="11"/>
      <c r="T21" s="11"/>
    </row>
    <row r="22" spans="2:20" ht="22.5">
      <c r="B22" s="41"/>
      <c r="C22" s="39" t="s">
        <v>68</v>
      </c>
      <c r="D22" s="11"/>
      <c r="E22" s="40"/>
      <c r="F22" s="11"/>
      <c r="G22" s="11"/>
      <c r="H22" s="40"/>
      <c r="I22" s="11"/>
      <c r="J22" s="11"/>
      <c r="K22" s="11"/>
      <c r="L22" s="11"/>
      <c r="M22" s="11"/>
      <c r="N22" s="11"/>
      <c r="O22" s="45"/>
      <c r="P22" s="11"/>
      <c r="Q22" s="11"/>
      <c r="R22" s="11"/>
      <c r="S22" s="11"/>
      <c r="T22" s="11"/>
    </row>
    <row r="23" spans="2:20" ht="12.75">
      <c r="B23" s="41"/>
      <c r="C23" s="39" t="s">
        <v>69</v>
      </c>
      <c r="D23" s="11">
        <v>4</v>
      </c>
      <c r="E23" s="40"/>
      <c r="F23" s="11">
        <v>4</v>
      </c>
      <c r="G23" s="11"/>
      <c r="H23" s="40"/>
      <c r="I23" s="11"/>
      <c r="J23" s="11"/>
      <c r="K23" s="11"/>
      <c r="L23" s="11"/>
      <c r="M23" s="11"/>
      <c r="N23" s="11"/>
      <c r="O23" s="45"/>
      <c r="P23" s="11"/>
      <c r="Q23" s="11"/>
      <c r="R23" s="11"/>
      <c r="S23" s="11"/>
      <c r="T23" s="11"/>
    </row>
    <row r="24" spans="2:20" ht="12.75">
      <c r="B24" s="41"/>
      <c r="C24" s="39" t="s">
        <v>70</v>
      </c>
      <c r="D24" s="11">
        <v>6</v>
      </c>
      <c r="E24" s="40"/>
      <c r="F24" s="11">
        <v>6</v>
      </c>
      <c r="G24" s="11"/>
      <c r="H24" s="40"/>
      <c r="I24" s="11"/>
      <c r="J24" s="11"/>
      <c r="K24" s="11"/>
      <c r="L24" s="11"/>
      <c r="M24" s="11"/>
      <c r="N24" s="11"/>
      <c r="O24" s="45"/>
      <c r="P24" s="11"/>
      <c r="Q24" s="11"/>
      <c r="R24" s="11"/>
      <c r="S24" s="11"/>
      <c r="T24" s="11"/>
    </row>
    <row r="25" spans="2:20" ht="22.5" customHeight="1">
      <c r="B25" s="41"/>
      <c r="C25" s="39" t="s">
        <v>71</v>
      </c>
      <c r="D25" s="11"/>
      <c r="E25" s="40"/>
      <c r="F25" s="11"/>
      <c r="G25" s="11"/>
      <c r="H25" s="40"/>
      <c r="I25" s="11"/>
      <c r="J25" s="11"/>
      <c r="K25" s="11"/>
      <c r="L25" s="11"/>
      <c r="M25" s="11"/>
      <c r="N25" s="11"/>
      <c r="O25" s="45"/>
      <c r="P25" s="11"/>
      <c r="Q25" s="11"/>
      <c r="R25" s="11"/>
      <c r="S25" s="11"/>
      <c r="T25" s="11"/>
    </row>
    <row r="26" spans="2:20" ht="12.75">
      <c r="B26" s="41"/>
      <c r="C26" s="39" t="s">
        <v>72</v>
      </c>
      <c r="D26" s="11"/>
      <c r="E26" s="40"/>
      <c r="F26" s="11"/>
      <c r="G26" s="11"/>
      <c r="H26" s="40"/>
      <c r="I26" s="11"/>
      <c r="J26" s="11"/>
      <c r="K26" s="11"/>
      <c r="L26" s="11"/>
      <c r="M26" s="11"/>
      <c r="N26" s="11"/>
      <c r="O26" s="45"/>
      <c r="P26" s="11"/>
      <c r="Q26" s="11"/>
      <c r="R26" s="11"/>
      <c r="S26" s="11"/>
      <c r="T26" s="11"/>
    </row>
    <row r="27" spans="2:20" ht="12.75">
      <c r="B27" s="41"/>
      <c r="C27" s="39" t="s">
        <v>73</v>
      </c>
      <c r="D27" s="11"/>
      <c r="E27" s="40"/>
      <c r="F27" s="11"/>
      <c r="G27" s="11"/>
      <c r="H27" s="40"/>
      <c r="I27" s="11"/>
      <c r="J27" s="11"/>
      <c r="K27" s="11"/>
      <c r="L27" s="11"/>
      <c r="M27" s="11"/>
      <c r="N27" s="11"/>
      <c r="O27" s="45"/>
      <c r="P27" s="11"/>
      <c r="Q27" s="11"/>
      <c r="R27" s="11"/>
      <c r="S27" s="11"/>
      <c r="T27" s="11"/>
    </row>
    <row r="28" spans="2:20" ht="12.75">
      <c r="B28" s="41"/>
      <c r="C28" s="586" t="s">
        <v>702</v>
      </c>
      <c r="D28" s="11"/>
      <c r="E28" s="40"/>
      <c r="F28" s="11"/>
      <c r="G28" s="11"/>
      <c r="H28" s="40"/>
      <c r="I28" s="11"/>
      <c r="J28" s="11"/>
      <c r="K28" s="11"/>
      <c r="L28" s="11"/>
      <c r="M28" s="11"/>
      <c r="N28" s="11"/>
      <c r="O28" s="45"/>
      <c r="P28" s="11"/>
      <c r="Q28" s="11"/>
      <c r="R28" s="11"/>
      <c r="S28" s="11"/>
      <c r="T28" s="11"/>
    </row>
    <row r="29" spans="2:20" ht="12.75">
      <c r="B29" s="41"/>
      <c r="C29" s="586" t="s">
        <v>703</v>
      </c>
      <c r="D29" s="11"/>
      <c r="E29" s="40"/>
      <c r="F29" s="11"/>
      <c r="G29" s="11"/>
      <c r="H29" s="40"/>
      <c r="I29" s="11"/>
      <c r="J29" s="11"/>
      <c r="K29" s="11"/>
      <c r="L29" s="11"/>
      <c r="M29" s="11"/>
      <c r="N29" s="11"/>
      <c r="O29" s="45"/>
      <c r="P29" s="11"/>
      <c r="Q29" s="11"/>
      <c r="R29" s="11"/>
      <c r="S29" s="11"/>
      <c r="T29" s="11"/>
    </row>
    <row r="30" spans="2:20" ht="12.75">
      <c r="B30" s="41"/>
      <c r="C30" s="39" t="s">
        <v>74</v>
      </c>
      <c r="D30" s="11"/>
      <c r="E30" s="40"/>
      <c r="F30" s="11"/>
      <c r="G30" s="11"/>
      <c r="H30" s="40"/>
      <c r="I30" s="11"/>
      <c r="J30" s="11"/>
      <c r="K30" s="11"/>
      <c r="L30" s="11"/>
      <c r="M30" s="11"/>
      <c r="N30" s="11"/>
      <c r="O30" s="45"/>
      <c r="P30" s="11"/>
      <c r="Q30" s="11"/>
      <c r="R30" s="11"/>
      <c r="S30" s="11"/>
      <c r="T30" s="11"/>
    </row>
    <row r="31" spans="2:20" ht="12.75">
      <c r="B31" s="41"/>
      <c r="C31" s="39" t="s">
        <v>75</v>
      </c>
      <c r="D31" s="11"/>
      <c r="E31" s="40"/>
      <c r="F31" s="11"/>
      <c r="G31" s="11"/>
      <c r="H31" s="40"/>
      <c r="I31" s="11"/>
      <c r="J31" s="11"/>
      <c r="K31" s="11"/>
      <c r="L31" s="11"/>
      <c r="M31" s="11"/>
      <c r="N31" s="11"/>
      <c r="O31" s="45"/>
      <c r="P31" s="11"/>
      <c r="Q31" s="11"/>
      <c r="R31" s="11"/>
      <c r="S31" s="11"/>
      <c r="T31" s="11"/>
    </row>
    <row r="32" spans="2:20" ht="21" customHeight="1">
      <c r="B32" s="41"/>
      <c r="C32" s="39" t="s">
        <v>76</v>
      </c>
      <c r="D32" s="11"/>
      <c r="E32" s="40"/>
      <c r="F32" s="11"/>
      <c r="G32" s="11"/>
      <c r="H32" s="40"/>
      <c r="I32" s="11"/>
      <c r="J32" s="11"/>
      <c r="K32" s="11"/>
      <c r="L32" s="11"/>
      <c r="M32" s="11"/>
      <c r="N32" s="11"/>
      <c r="O32" s="45"/>
      <c r="P32" s="11"/>
      <c r="Q32" s="11"/>
      <c r="R32" s="11"/>
      <c r="S32" s="11"/>
      <c r="T32" s="11"/>
    </row>
    <row r="33" spans="2:20" ht="12.75">
      <c r="B33" s="41"/>
      <c r="C33" s="39" t="s">
        <v>77</v>
      </c>
      <c r="D33" s="11"/>
      <c r="E33" s="40"/>
      <c r="F33" s="11"/>
      <c r="G33" s="11"/>
      <c r="H33" s="40"/>
      <c r="I33" s="11"/>
      <c r="J33" s="11"/>
      <c r="K33" s="11"/>
      <c r="L33" s="11"/>
      <c r="M33" s="11"/>
      <c r="N33" s="11"/>
      <c r="O33" s="45"/>
      <c r="P33" s="11"/>
      <c r="Q33" s="11"/>
      <c r="R33" s="11"/>
      <c r="S33" s="11"/>
      <c r="T33" s="11"/>
    </row>
    <row r="34" spans="2:20" ht="21" customHeight="1">
      <c r="B34" s="41"/>
      <c r="C34" s="39" t="s">
        <v>78</v>
      </c>
      <c r="D34" s="11"/>
      <c r="E34" s="40"/>
      <c r="F34" s="11"/>
      <c r="G34" s="11"/>
      <c r="H34" s="40"/>
      <c r="I34" s="11"/>
      <c r="J34" s="11"/>
      <c r="K34" s="11"/>
      <c r="L34" s="11"/>
      <c r="M34" s="11"/>
      <c r="N34" s="11"/>
      <c r="O34" s="45"/>
      <c r="P34" s="11"/>
      <c r="Q34" s="11"/>
      <c r="R34" s="11"/>
      <c r="S34" s="11"/>
      <c r="T34" s="11"/>
    </row>
    <row r="35" spans="2:22" ht="25.5" customHeight="1">
      <c r="B35" s="41"/>
      <c r="C35" s="39" t="s">
        <v>566</v>
      </c>
      <c r="D35" s="11"/>
      <c r="E35" s="40"/>
      <c r="F35" s="11"/>
      <c r="G35" s="11"/>
      <c r="H35" s="40"/>
      <c r="I35" s="11"/>
      <c r="J35" s="11"/>
      <c r="K35" s="11"/>
      <c r="L35" s="11"/>
      <c r="M35" s="11"/>
      <c r="N35" s="11"/>
      <c r="O35" s="45"/>
      <c r="P35" s="11"/>
      <c r="Q35" s="11"/>
      <c r="R35" s="11"/>
      <c r="S35" s="11"/>
      <c r="T35" s="11"/>
      <c r="U35" s="316"/>
      <c r="V35" s="317"/>
    </row>
    <row r="36" spans="2:20" ht="21" customHeight="1">
      <c r="B36" s="42"/>
      <c r="C36" s="39" t="s">
        <v>79</v>
      </c>
      <c r="D36" s="11"/>
      <c r="E36" s="40"/>
      <c r="F36" s="11"/>
      <c r="G36" s="11"/>
      <c r="H36" s="40"/>
      <c r="I36" s="11"/>
      <c r="J36" s="11"/>
      <c r="K36" s="11"/>
      <c r="L36" s="11"/>
      <c r="M36" s="11"/>
      <c r="N36" s="11"/>
      <c r="O36" s="45"/>
      <c r="P36" s="11"/>
      <c r="Q36" s="11"/>
      <c r="R36" s="11"/>
      <c r="S36" s="11"/>
      <c r="T36" s="11"/>
    </row>
    <row r="37" spans="1:20" ht="33.75">
      <c r="A37" s="74"/>
      <c r="B37" s="102" t="s">
        <v>347</v>
      </c>
      <c r="C37" s="100" t="s">
        <v>83</v>
      </c>
      <c r="D37" s="101">
        <f>IF((F37+G37)=SUM(D38:D64),SUM(D38:D64),"`ОШ!`")</f>
        <v>3</v>
      </c>
      <c r="E37" s="101" t="s">
        <v>122</v>
      </c>
      <c r="F37" s="101">
        <f>SUM(F38:F64)</f>
        <v>2</v>
      </c>
      <c r="G37" s="101">
        <f>SUM(G38:G64)</f>
        <v>1</v>
      </c>
      <c r="H37" s="101" t="s">
        <v>122</v>
      </c>
      <c r="I37" s="101">
        <f>SUM(I38:I64)</f>
        <v>0</v>
      </c>
      <c r="J37" s="101">
        <f>IF(AND(G37+I37=SUM(J38:J64),K37+L37=SUM(J38:J64)),SUM(J38:J64),"`ОШ!`")</f>
        <v>1</v>
      </c>
      <c r="K37" s="101">
        <f>SUM(K38:K64)</f>
        <v>0</v>
      </c>
      <c r="L37" s="101">
        <f>SUM(L38:L64)</f>
        <v>1</v>
      </c>
      <c r="M37" s="101">
        <f>SUM(M38:M64)</f>
        <v>0</v>
      </c>
      <c r="N37" s="101">
        <f>SUM(N38:N64)</f>
        <v>0</v>
      </c>
      <c r="O37" s="101" t="s">
        <v>122</v>
      </c>
      <c r="P37" s="101">
        <f>IF((R37+S37+T37)=SUM(P38:P64),SUM(P38:P64),"`ОШИБКА!`")</f>
        <v>1</v>
      </c>
      <c r="Q37" s="101">
        <f>SUM(Q38:Q64)</f>
        <v>0</v>
      </c>
      <c r="R37" s="101">
        <f>SUM(R38:R64)</f>
        <v>1</v>
      </c>
      <c r="S37" s="101">
        <f>SUM(S38:S64)</f>
        <v>0</v>
      </c>
      <c r="T37" s="101">
        <f>SUM(T38:T64)</f>
        <v>0</v>
      </c>
    </row>
    <row r="38" spans="2:20" ht="12.75">
      <c r="B38" s="43"/>
      <c r="C38" s="39" t="s">
        <v>59</v>
      </c>
      <c r="D38" s="11"/>
      <c r="E38" s="45"/>
      <c r="F38" s="11"/>
      <c r="G38" s="11"/>
      <c r="H38" s="45"/>
      <c r="I38" s="11"/>
      <c r="J38" s="11"/>
      <c r="K38" s="11"/>
      <c r="L38" s="11"/>
      <c r="M38" s="11"/>
      <c r="N38" s="11"/>
      <c r="O38" s="45"/>
      <c r="P38" s="11"/>
      <c r="Q38" s="11"/>
      <c r="R38" s="11"/>
      <c r="S38" s="11"/>
      <c r="T38" s="11"/>
    </row>
    <row r="39" spans="2:20" ht="12.75">
      <c r="B39" s="41"/>
      <c r="C39" s="39" t="s">
        <v>60</v>
      </c>
      <c r="D39" s="11"/>
      <c r="E39" s="45"/>
      <c r="F39" s="11"/>
      <c r="G39" s="11"/>
      <c r="H39" s="45"/>
      <c r="I39" s="11"/>
      <c r="J39" s="11"/>
      <c r="K39" s="11"/>
      <c r="L39" s="11"/>
      <c r="M39" s="11"/>
      <c r="N39" s="11"/>
      <c r="O39" s="45"/>
      <c r="P39" s="11"/>
      <c r="Q39" s="11"/>
      <c r="R39" s="11"/>
      <c r="S39" s="11"/>
      <c r="T39" s="11"/>
    </row>
    <row r="40" spans="2:20" ht="12.75">
      <c r="B40" s="41"/>
      <c r="C40" s="39" t="s">
        <v>61</v>
      </c>
      <c r="D40" s="11"/>
      <c r="E40" s="45"/>
      <c r="F40" s="11"/>
      <c r="G40" s="11"/>
      <c r="H40" s="45"/>
      <c r="I40" s="11"/>
      <c r="J40" s="11"/>
      <c r="K40" s="11"/>
      <c r="L40" s="11"/>
      <c r="M40" s="11"/>
      <c r="N40" s="11"/>
      <c r="O40" s="45"/>
      <c r="P40" s="11"/>
      <c r="Q40" s="11"/>
      <c r="R40" s="11"/>
      <c r="S40" s="11"/>
      <c r="T40" s="11"/>
    </row>
    <row r="41" spans="2:20" ht="12.75">
      <c r="B41" s="41"/>
      <c r="C41" s="39" t="s">
        <v>62</v>
      </c>
      <c r="D41" s="11"/>
      <c r="E41" s="45"/>
      <c r="F41" s="11"/>
      <c r="G41" s="11"/>
      <c r="H41" s="45"/>
      <c r="I41" s="11"/>
      <c r="J41" s="11"/>
      <c r="K41" s="11"/>
      <c r="L41" s="11"/>
      <c r="M41" s="11"/>
      <c r="N41" s="11"/>
      <c r="O41" s="45"/>
      <c r="P41" s="11"/>
      <c r="Q41" s="11"/>
      <c r="R41" s="11"/>
      <c r="S41" s="11"/>
      <c r="T41" s="11"/>
    </row>
    <row r="42" spans="2:20" ht="12.75">
      <c r="B42" s="41"/>
      <c r="C42" s="39" t="s">
        <v>699</v>
      </c>
      <c r="D42" s="11"/>
      <c r="E42" s="45"/>
      <c r="F42" s="11"/>
      <c r="G42" s="11"/>
      <c r="H42" s="45"/>
      <c r="I42" s="11"/>
      <c r="J42" s="11"/>
      <c r="K42" s="11"/>
      <c r="L42" s="11"/>
      <c r="M42" s="11"/>
      <c r="N42" s="11"/>
      <c r="O42" s="45"/>
      <c r="P42" s="11"/>
      <c r="Q42" s="11"/>
      <c r="R42" s="11"/>
      <c r="S42" s="11"/>
      <c r="T42" s="11"/>
    </row>
    <row r="43" spans="2:20" ht="12.75">
      <c r="B43" s="41"/>
      <c r="C43" s="39" t="s">
        <v>700</v>
      </c>
      <c r="D43" s="11"/>
      <c r="E43" s="45"/>
      <c r="F43" s="11"/>
      <c r="G43" s="11"/>
      <c r="H43" s="45"/>
      <c r="I43" s="11"/>
      <c r="J43" s="11"/>
      <c r="K43" s="11"/>
      <c r="L43" s="11"/>
      <c r="M43" s="11"/>
      <c r="N43" s="11"/>
      <c r="O43" s="45"/>
      <c r="P43" s="11"/>
      <c r="Q43" s="11"/>
      <c r="R43" s="11"/>
      <c r="S43" s="11"/>
      <c r="T43" s="11"/>
    </row>
    <row r="44" spans="2:20" ht="12.75">
      <c r="B44" s="41"/>
      <c r="C44" s="39" t="s">
        <v>701</v>
      </c>
      <c r="D44" s="11"/>
      <c r="E44" s="45"/>
      <c r="F44" s="11"/>
      <c r="G44" s="11"/>
      <c r="H44" s="45"/>
      <c r="I44" s="11"/>
      <c r="J44" s="11"/>
      <c r="K44" s="11"/>
      <c r="L44" s="11"/>
      <c r="M44" s="11"/>
      <c r="N44" s="11"/>
      <c r="O44" s="45"/>
      <c r="P44" s="11"/>
      <c r="Q44" s="11"/>
      <c r="R44" s="11"/>
      <c r="S44" s="11"/>
      <c r="T44" s="11"/>
    </row>
    <row r="45" spans="2:20" ht="12.75">
      <c r="B45" s="41"/>
      <c r="C45" s="39" t="s">
        <v>63</v>
      </c>
      <c r="D45" s="11"/>
      <c r="E45" s="45"/>
      <c r="F45" s="11"/>
      <c r="G45" s="11"/>
      <c r="H45" s="45"/>
      <c r="I45" s="11"/>
      <c r="J45" s="11"/>
      <c r="K45" s="11"/>
      <c r="L45" s="11"/>
      <c r="M45" s="11"/>
      <c r="N45" s="11"/>
      <c r="O45" s="45"/>
      <c r="P45" s="11"/>
      <c r="Q45" s="11"/>
      <c r="R45" s="11"/>
      <c r="S45" s="11"/>
      <c r="T45" s="11"/>
    </row>
    <row r="46" spans="2:20" ht="12.75">
      <c r="B46" s="41"/>
      <c r="C46" s="39" t="s">
        <v>64</v>
      </c>
      <c r="D46" s="11"/>
      <c r="E46" s="45"/>
      <c r="F46" s="11"/>
      <c r="G46" s="11"/>
      <c r="H46" s="45"/>
      <c r="I46" s="11"/>
      <c r="J46" s="11"/>
      <c r="K46" s="11"/>
      <c r="L46" s="11"/>
      <c r="M46" s="11"/>
      <c r="N46" s="11"/>
      <c r="O46" s="45"/>
      <c r="P46" s="11"/>
      <c r="Q46" s="11"/>
      <c r="R46" s="11"/>
      <c r="S46" s="11"/>
      <c r="T46" s="11"/>
    </row>
    <row r="47" spans="2:20" ht="12.75">
      <c r="B47" s="41"/>
      <c r="C47" s="39" t="s">
        <v>65</v>
      </c>
      <c r="D47" s="11"/>
      <c r="E47" s="45"/>
      <c r="F47" s="11"/>
      <c r="G47" s="11"/>
      <c r="H47" s="45"/>
      <c r="I47" s="11"/>
      <c r="J47" s="11"/>
      <c r="K47" s="11"/>
      <c r="L47" s="11"/>
      <c r="M47" s="11"/>
      <c r="N47" s="11"/>
      <c r="O47" s="45"/>
      <c r="P47" s="11"/>
      <c r="Q47" s="11"/>
      <c r="R47" s="11"/>
      <c r="S47" s="11"/>
      <c r="T47" s="11"/>
    </row>
    <row r="48" spans="2:20" ht="33.75">
      <c r="B48" s="41"/>
      <c r="C48" s="39" t="s">
        <v>66</v>
      </c>
      <c r="D48" s="11"/>
      <c r="E48" s="45"/>
      <c r="F48" s="11"/>
      <c r="G48" s="11"/>
      <c r="H48" s="45"/>
      <c r="I48" s="11"/>
      <c r="J48" s="11"/>
      <c r="K48" s="11"/>
      <c r="L48" s="11"/>
      <c r="M48" s="11"/>
      <c r="N48" s="11"/>
      <c r="O48" s="45"/>
      <c r="P48" s="11"/>
      <c r="Q48" s="11"/>
      <c r="R48" s="11"/>
      <c r="S48" s="11"/>
      <c r="T48" s="11"/>
    </row>
    <row r="49" spans="2:20" ht="12.75">
      <c r="B49" s="41"/>
      <c r="C49" s="39" t="s">
        <v>67</v>
      </c>
      <c r="D49" s="11"/>
      <c r="E49" s="45"/>
      <c r="F49" s="11"/>
      <c r="G49" s="11"/>
      <c r="H49" s="45"/>
      <c r="I49" s="11"/>
      <c r="J49" s="11"/>
      <c r="K49" s="11"/>
      <c r="L49" s="11"/>
      <c r="M49" s="11"/>
      <c r="N49" s="11"/>
      <c r="O49" s="45"/>
      <c r="P49" s="11"/>
      <c r="Q49" s="11"/>
      <c r="R49" s="11"/>
      <c r="S49" s="11"/>
      <c r="T49" s="11"/>
    </row>
    <row r="50" spans="2:20" ht="22.5">
      <c r="B50" s="41"/>
      <c r="C50" s="39" t="s">
        <v>68</v>
      </c>
      <c r="D50" s="11"/>
      <c r="E50" s="45"/>
      <c r="F50" s="11"/>
      <c r="G50" s="11"/>
      <c r="H50" s="45"/>
      <c r="I50" s="11"/>
      <c r="J50" s="11"/>
      <c r="K50" s="11"/>
      <c r="L50" s="11"/>
      <c r="M50" s="11"/>
      <c r="N50" s="11"/>
      <c r="O50" s="45"/>
      <c r="P50" s="11"/>
      <c r="Q50" s="11"/>
      <c r="R50" s="11"/>
      <c r="S50" s="11"/>
      <c r="T50" s="11"/>
    </row>
    <row r="51" spans="2:20" ht="12.75">
      <c r="B51" s="41"/>
      <c r="C51" s="39" t="s">
        <v>69</v>
      </c>
      <c r="D51" s="11"/>
      <c r="E51" s="45"/>
      <c r="F51" s="11"/>
      <c r="G51" s="11"/>
      <c r="H51" s="45"/>
      <c r="I51" s="11"/>
      <c r="J51" s="11"/>
      <c r="K51" s="11"/>
      <c r="L51" s="11"/>
      <c r="M51" s="11"/>
      <c r="N51" s="11"/>
      <c r="O51" s="45"/>
      <c r="P51" s="11"/>
      <c r="Q51" s="11"/>
      <c r="R51" s="11"/>
      <c r="S51" s="11"/>
      <c r="T51" s="11"/>
    </row>
    <row r="52" spans="2:20" ht="12.75">
      <c r="B52" s="41"/>
      <c r="C52" s="39" t="s">
        <v>70</v>
      </c>
      <c r="D52" s="11">
        <v>1</v>
      </c>
      <c r="E52" s="45"/>
      <c r="F52" s="11"/>
      <c r="G52" s="11">
        <v>1</v>
      </c>
      <c r="H52" s="45"/>
      <c r="I52" s="11"/>
      <c r="J52" s="11">
        <v>1</v>
      </c>
      <c r="K52" s="11"/>
      <c r="L52" s="11">
        <v>1</v>
      </c>
      <c r="M52" s="11"/>
      <c r="N52" s="11"/>
      <c r="O52" s="45"/>
      <c r="P52" s="11">
        <v>1</v>
      </c>
      <c r="Q52" s="11"/>
      <c r="R52" s="11">
        <v>1</v>
      </c>
      <c r="S52" s="11"/>
      <c r="T52" s="11"/>
    </row>
    <row r="53" spans="2:20" ht="22.5">
      <c r="B53" s="41"/>
      <c r="C53" s="39" t="s">
        <v>71</v>
      </c>
      <c r="D53" s="11"/>
      <c r="E53" s="45"/>
      <c r="F53" s="11"/>
      <c r="G53" s="11"/>
      <c r="H53" s="45"/>
      <c r="I53" s="11"/>
      <c r="J53" s="11"/>
      <c r="K53" s="11"/>
      <c r="L53" s="11"/>
      <c r="M53" s="11"/>
      <c r="N53" s="11"/>
      <c r="O53" s="45"/>
      <c r="P53" s="11"/>
      <c r="Q53" s="11"/>
      <c r="R53" s="11"/>
      <c r="S53" s="11"/>
      <c r="T53" s="11"/>
    </row>
    <row r="54" spans="2:20" ht="12.75">
      <c r="B54" s="41"/>
      <c r="C54" s="39" t="s">
        <v>72</v>
      </c>
      <c r="D54" s="11"/>
      <c r="E54" s="45"/>
      <c r="F54" s="11"/>
      <c r="G54" s="11"/>
      <c r="H54" s="45"/>
      <c r="I54" s="11"/>
      <c r="J54" s="11"/>
      <c r="K54" s="11"/>
      <c r="L54" s="11"/>
      <c r="M54" s="11"/>
      <c r="N54" s="11"/>
      <c r="O54" s="45"/>
      <c r="P54" s="11"/>
      <c r="Q54" s="11"/>
      <c r="R54" s="11"/>
      <c r="S54" s="11"/>
      <c r="T54" s="11"/>
    </row>
    <row r="55" spans="2:20" ht="12.75">
      <c r="B55" s="41"/>
      <c r="C55" s="39" t="s">
        <v>73</v>
      </c>
      <c r="D55" s="11"/>
      <c r="E55" s="45"/>
      <c r="F55" s="11"/>
      <c r="G55" s="11"/>
      <c r="H55" s="45"/>
      <c r="I55" s="11"/>
      <c r="J55" s="11"/>
      <c r="K55" s="11"/>
      <c r="L55" s="11"/>
      <c r="M55" s="11"/>
      <c r="N55" s="11"/>
      <c r="O55" s="45"/>
      <c r="P55" s="11"/>
      <c r="Q55" s="11"/>
      <c r="R55" s="11"/>
      <c r="S55" s="11"/>
      <c r="T55" s="11"/>
    </row>
    <row r="56" spans="2:20" ht="12.75">
      <c r="B56" s="41"/>
      <c r="C56" s="39" t="s">
        <v>702</v>
      </c>
      <c r="D56" s="11"/>
      <c r="E56" s="45"/>
      <c r="F56" s="11"/>
      <c r="G56" s="11"/>
      <c r="H56" s="45"/>
      <c r="I56" s="11"/>
      <c r="J56" s="11"/>
      <c r="K56" s="11"/>
      <c r="L56" s="11"/>
      <c r="M56" s="11"/>
      <c r="N56" s="11"/>
      <c r="O56" s="45"/>
      <c r="P56" s="11"/>
      <c r="Q56" s="11"/>
      <c r="R56" s="11"/>
      <c r="S56" s="11"/>
      <c r="T56" s="11"/>
    </row>
    <row r="57" spans="2:20" ht="12.75">
      <c r="B57" s="41"/>
      <c r="C57" s="39" t="s">
        <v>703</v>
      </c>
      <c r="D57" s="11"/>
      <c r="E57" s="45"/>
      <c r="F57" s="11"/>
      <c r="G57" s="11"/>
      <c r="H57" s="45"/>
      <c r="I57" s="11"/>
      <c r="J57" s="11"/>
      <c r="K57" s="11"/>
      <c r="L57" s="11"/>
      <c r="M57" s="11"/>
      <c r="N57" s="11"/>
      <c r="O57" s="45"/>
      <c r="P57" s="11"/>
      <c r="Q57" s="11"/>
      <c r="R57" s="11"/>
      <c r="S57" s="11"/>
      <c r="T57" s="11"/>
    </row>
    <row r="58" spans="2:20" ht="12.75">
      <c r="B58" s="41"/>
      <c r="C58" s="39" t="s">
        <v>74</v>
      </c>
      <c r="D58" s="11"/>
      <c r="E58" s="45"/>
      <c r="F58" s="11"/>
      <c r="G58" s="11"/>
      <c r="H58" s="45"/>
      <c r="I58" s="11"/>
      <c r="J58" s="11"/>
      <c r="K58" s="11"/>
      <c r="L58" s="11"/>
      <c r="M58" s="11"/>
      <c r="N58" s="11"/>
      <c r="O58" s="45"/>
      <c r="P58" s="11"/>
      <c r="Q58" s="11"/>
      <c r="R58" s="11"/>
      <c r="S58" s="11"/>
      <c r="T58" s="11"/>
    </row>
    <row r="59" spans="2:20" ht="12.75">
      <c r="B59" s="41"/>
      <c r="C59" s="39" t="s">
        <v>75</v>
      </c>
      <c r="D59" s="11"/>
      <c r="E59" s="45"/>
      <c r="F59" s="11"/>
      <c r="G59" s="11"/>
      <c r="H59" s="45"/>
      <c r="I59" s="11"/>
      <c r="J59" s="11"/>
      <c r="K59" s="11"/>
      <c r="L59" s="11"/>
      <c r="M59" s="11"/>
      <c r="N59" s="11"/>
      <c r="O59" s="45"/>
      <c r="P59" s="11"/>
      <c r="Q59" s="11"/>
      <c r="R59" s="11"/>
      <c r="S59" s="11"/>
      <c r="T59" s="11"/>
    </row>
    <row r="60" spans="2:20" ht="22.5" customHeight="1">
      <c r="B60" s="41"/>
      <c r="C60" s="39" t="s">
        <v>76</v>
      </c>
      <c r="D60" s="11"/>
      <c r="E60" s="45"/>
      <c r="F60" s="11"/>
      <c r="G60" s="11"/>
      <c r="H60" s="45"/>
      <c r="I60" s="11"/>
      <c r="J60" s="11"/>
      <c r="K60" s="11"/>
      <c r="L60" s="11"/>
      <c r="M60" s="11"/>
      <c r="N60" s="11"/>
      <c r="O60" s="45"/>
      <c r="P60" s="11"/>
      <c r="Q60" s="11"/>
      <c r="R60" s="11"/>
      <c r="S60" s="11"/>
      <c r="T60" s="11"/>
    </row>
    <row r="61" spans="2:20" ht="12.75">
      <c r="B61" s="41"/>
      <c r="C61" s="39" t="s">
        <v>77</v>
      </c>
      <c r="D61" s="11">
        <v>2</v>
      </c>
      <c r="E61" s="45"/>
      <c r="F61" s="11">
        <v>2</v>
      </c>
      <c r="G61" s="11"/>
      <c r="H61" s="45"/>
      <c r="I61" s="11"/>
      <c r="J61" s="11"/>
      <c r="K61" s="11"/>
      <c r="L61" s="11"/>
      <c r="M61" s="11"/>
      <c r="N61" s="11"/>
      <c r="O61" s="45"/>
      <c r="P61" s="11"/>
      <c r="Q61" s="11"/>
      <c r="R61" s="11"/>
      <c r="S61" s="11"/>
      <c r="T61" s="11"/>
    </row>
    <row r="62" spans="2:20" ht="21" customHeight="1">
      <c r="B62" s="41"/>
      <c r="C62" s="39" t="s">
        <v>78</v>
      </c>
      <c r="D62" s="11"/>
      <c r="E62" s="45"/>
      <c r="F62" s="11"/>
      <c r="G62" s="11"/>
      <c r="H62" s="45"/>
      <c r="I62" s="11"/>
      <c r="J62" s="11"/>
      <c r="K62" s="11"/>
      <c r="L62" s="11"/>
      <c r="M62" s="11"/>
      <c r="N62" s="11"/>
      <c r="O62" s="45"/>
      <c r="P62" s="11"/>
      <c r="Q62" s="11"/>
      <c r="R62" s="11"/>
      <c r="S62" s="11"/>
      <c r="T62" s="11"/>
    </row>
    <row r="63" spans="2:22" ht="24" customHeight="1">
      <c r="B63" s="41"/>
      <c r="C63" s="39" t="s">
        <v>566</v>
      </c>
      <c r="D63" s="11"/>
      <c r="E63" s="45"/>
      <c r="F63" s="11"/>
      <c r="G63" s="11"/>
      <c r="H63" s="45"/>
      <c r="I63" s="11"/>
      <c r="J63" s="11"/>
      <c r="K63" s="11"/>
      <c r="L63" s="11"/>
      <c r="M63" s="11"/>
      <c r="N63" s="11"/>
      <c r="O63" s="45"/>
      <c r="P63" s="11"/>
      <c r="Q63" s="11"/>
      <c r="R63" s="11"/>
      <c r="S63" s="11"/>
      <c r="T63" s="11"/>
      <c r="U63" s="314"/>
      <c r="V63" s="313"/>
    </row>
    <row r="64" spans="2:20" ht="23.25" customHeight="1">
      <c r="B64" s="41"/>
      <c r="C64" s="39" t="s">
        <v>79</v>
      </c>
      <c r="D64" s="11"/>
      <c r="E64" s="45"/>
      <c r="F64" s="11"/>
      <c r="G64" s="11"/>
      <c r="H64" s="45"/>
      <c r="I64" s="11"/>
      <c r="J64" s="11"/>
      <c r="K64" s="11"/>
      <c r="L64" s="11"/>
      <c r="M64" s="11"/>
      <c r="N64" s="11"/>
      <c r="O64" s="45"/>
      <c r="P64" s="11"/>
      <c r="Q64" s="11"/>
      <c r="R64" s="11"/>
      <c r="S64" s="11"/>
      <c r="T64" s="11"/>
    </row>
    <row r="65" spans="1:20" ht="45">
      <c r="A65" s="13"/>
      <c r="B65" s="99" t="s">
        <v>276</v>
      </c>
      <c r="C65" s="100" t="s">
        <v>83</v>
      </c>
      <c r="D65" s="101">
        <f>IF((F65+G65)=SUM(D66:D92),SUM(D66:D92),"`ОШ!`")</f>
        <v>0</v>
      </c>
      <c r="E65" s="101" t="s">
        <v>122</v>
      </c>
      <c r="F65" s="101">
        <f>SUM(F66:F92)</f>
        <v>0</v>
      </c>
      <c r="G65" s="101">
        <f>SUM(G66:G92)</f>
        <v>0</v>
      </c>
      <c r="H65" s="101" t="s">
        <v>122</v>
      </c>
      <c r="I65" s="101">
        <f>SUM(I66:I92)</f>
        <v>0</v>
      </c>
      <c r="J65" s="101">
        <f>IF(AND(G65+I65=SUM(J66:J92),K65+L65=SUM(J66:J92)),SUM(J66:J92),"`ОШ!`")</f>
        <v>0</v>
      </c>
      <c r="K65" s="101">
        <f>SUM(K66:K92)</f>
        <v>0</v>
      </c>
      <c r="L65" s="101">
        <f>SUM(L66:L92)</f>
        <v>0</v>
      </c>
      <c r="M65" s="101">
        <f>SUM(M66:M92)</f>
        <v>0</v>
      </c>
      <c r="N65" s="101">
        <f>SUM(N66:N92)</f>
        <v>0</v>
      </c>
      <c r="O65" s="101" t="s">
        <v>122</v>
      </c>
      <c r="P65" s="101">
        <f>IF((R65+S65+T65)=SUM(P66:P92),SUM(P66:P92),"`ОШИБКА!`")</f>
        <v>0</v>
      </c>
      <c r="Q65" s="101">
        <f>SUM(Q66:Q92)</f>
        <v>0</v>
      </c>
      <c r="R65" s="101">
        <f>SUM(R66:R92)</f>
        <v>0</v>
      </c>
      <c r="S65" s="101">
        <f>SUM(S66:S92)</f>
        <v>0</v>
      </c>
      <c r="T65" s="101">
        <f>SUM(T66:T92)</f>
        <v>0</v>
      </c>
    </row>
    <row r="66" spans="2:20" ht="12.75">
      <c r="B66" s="43"/>
      <c r="C66" s="39" t="s">
        <v>59</v>
      </c>
      <c r="D66" s="123"/>
      <c r="E66" s="124"/>
      <c r="F66" s="123"/>
      <c r="G66" s="123"/>
      <c r="H66" s="124"/>
      <c r="I66" s="123"/>
      <c r="J66" s="123"/>
      <c r="K66" s="123"/>
      <c r="L66" s="123"/>
      <c r="M66" s="123"/>
      <c r="N66" s="123"/>
      <c r="O66" s="124"/>
      <c r="P66" s="123"/>
      <c r="Q66" s="123"/>
      <c r="R66" s="123"/>
      <c r="S66" s="123"/>
      <c r="T66" s="123"/>
    </row>
    <row r="67" spans="2:20" ht="12.75">
      <c r="B67" s="41"/>
      <c r="C67" s="39" t="s">
        <v>60</v>
      </c>
      <c r="D67" s="123"/>
      <c r="E67" s="124"/>
      <c r="F67" s="123"/>
      <c r="G67" s="123"/>
      <c r="H67" s="124"/>
      <c r="I67" s="123"/>
      <c r="J67" s="123"/>
      <c r="K67" s="123"/>
      <c r="L67" s="123"/>
      <c r="M67" s="123"/>
      <c r="N67" s="123"/>
      <c r="O67" s="124"/>
      <c r="P67" s="123"/>
      <c r="Q67" s="123"/>
      <c r="R67" s="123"/>
      <c r="S67" s="123"/>
      <c r="T67" s="123"/>
    </row>
    <row r="68" spans="2:20" ht="12.75">
      <c r="B68" s="41"/>
      <c r="C68" s="39" t="s">
        <v>61</v>
      </c>
      <c r="D68" s="123"/>
      <c r="E68" s="124"/>
      <c r="F68" s="123"/>
      <c r="G68" s="123"/>
      <c r="H68" s="124"/>
      <c r="I68" s="123"/>
      <c r="J68" s="123"/>
      <c r="K68" s="123"/>
      <c r="L68" s="123"/>
      <c r="M68" s="123"/>
      <c r="N68" s="123"/>
      <c r="O68" s="124"/>
      <c r="P68" s="123"/>
      <c r="Q68" s="123"/>
      <c r="R68" s="123"/>
      <c r="S68" s="123"/>
      <c r="T68" s="123"/>
    </row>
    <row r="69" spans="2:20" ht="12.75">
      <c r="B69" s="41"/>
      <c r="C69" s="39" t="s">
        <v>62</v>
      </c>
      <c r="D69" s="123"/>
      <c r="E69" s="124"/>
      <c r="F69" s="123"/>
      <c r="G69" s="123"/>
      <c r="H69" s="124"/>
      <c r="I69" s="123"/>
      <c r="J69" s="123"/>
      <c r="K69" s="123"/>
      <c r="L69" s="123"/>
      <c r="M69" s="123"/>
      <c r="N69" s="123"/>
      <c r="O69" s="124"/>
      <c r="P69" s="123"/>
      <c r="Q69" s="123"/>
      <c r="R69" s="123"/>
      <c r="S69" s="123"/>
      <c r="T69" s="123"/>
    </row>
    <row r="70" spans="2:20" ht="12.75">
      <c r="B70" s="41"/>
      <c r="C70" s="39" t="s">
        <v>699</v>
      </c>
      <c r="D70" s="123"/>
      <c r="E70" s="124"/>
      <c r="F70" s="123"/>
      <c r="G70" s="123"/>
      <c r="H70" s="124"/>
      <c r="I70" s="123"/>
      <c r="J70" s="123"/>
      <c r="K70" s="123"/>
      <c r="L70" s="123"/>
      <c r="M70" s="123"/>
      <c r="N70" s="123"/>
      <c r="O70" s="124"/>
      <c r="P70" s="123"/>
      <c r="Q70" s="123"/>
      <c r="R70" s="123"/>
      <c r="S70" s="123"/>
      <c r="T70" s="123"/>
    </row>
    <row r="71" spans="2:20" ht="12.75">
      <c r="B71" s="41"/>
      <c r="C71" s="39" t="s">
        <v>700</v>
      </c>
      <c r="D71" s="123"/>
      <c r="E71" s="124"/>
      <c r="F71" s="123"/>
      <c r="G71" s="123"/>
      <c r="H71" s="124"/>
      <c r="I71" s="123"/>
      <c r="J71" s="123"/>
      <c r="K71" s="123"/>
      <c r="L71" s="123"/>
      <c r="M71" s="123"/>
      <c r="N71" s="123"/>
      <c r="O71" s="124"/>
      <c r="P71" s="123"/>
      <c r="Q71" s="123"/>
      <c r="R71" s="123"/>
      <c r="S71" s="123"/>
      <c r="T71" s="123"/>
    </row>
    <row r="72" spans="2:20" ht="12.75">
      <c r="B72" s="41"/>
      <c r="C72" s="39" t="s">
        <v>701</v>
      </c>
      <c r="D72" s="123"/>
      <c r="E72" s="124"/>
      <c r="F72" s="123"/>
      <c r="G72" s="123"/>
      <c r="H72" s="124"/>
      <c r="I72" s="123"/>
      <c r="J72" s="123"/>
      <c r="K72" s="123"/>
      <c r="L72" s="123"/>
      <c r="M72" s="123"/>
      <c r="N72" s="123"/>
      <c r="O72" s="124"/>
      <c r="P72" s="123"/>
      <c r="Q72" s="123"/>
      <c r="R72" s="123"/>
      <c r="S72" s="123"/>
      <c r="T72" s="123"/>
    </row>
    <row r="73" spans="2:20" ht="12.75">
      <c r="B73" s="41"/>
      <c r="C73" s="39" t="s">
        <v>63</v>
      </c>
      <c r="D73" s="123"/>
      <c r="E73" s="124"/>
      <c r="F73" s="123"/>
      <c r="G73" s="123"/>
      <c r="H73" s="124"/>
      <c r="I73" s="123"/>
      <c r="J73" s="123"/>
      <c r="K73" s="123"/>
      <c r="L73" s="123"/>
      <c r="M73" s="123"/>
      <c r="N73" s="123"/>
      <c r="O73" s="124"/>
      <c r="P73" s="123"/>
      <c r="Q73" s="123"/>
      <c r="R73" s="123"/>
      <c r="S73" s="123"/>
      <c r="T73" s="123"/>
    </row>
    <row r="74" spans="2:20" ht="12.75">
      <c r="B74" s="41"/>
      <c r="C74" s="39" t="s">
        <v>64</v>
      </c>
      <c r="D74" s="123"/>
      <c r="E74" s="124"/>
      <c r="F74" s="123"/>
      <c r="G74" s="123"/>
      <c r="H74" s="124"/>
      <c r="I74" s="123"/>
      <c r="J74" s="123"/>
      <c r="K74" s="123"/>
      <c r="L74" s="123"/>
      <c r="M74" s="123"/>
      <c r="N74" s="123"/>
      <c r="O74" s="124"/>
      <c r="P74" s="123"/>
      <c r="Q74" s="123"/>
      <c r="R74" s="123"/>
      <c r="S74" s="123"/>
      <c r="T74" s="123"/>
    </row>
    <row r="75" spans="2:20" ht="12.75">
      <c r="B75" s="41"/>
      <c r="C75" s="39" t="s">
        <v>65</v>
      </c>
      <c r="D75" s="123"/>
      <c r="E75" s="124"/>
      <c r="F75" s="123"/>
      <c r="G75" s="123"/>
      <c r="H75" s="124"/>
      <c r="I75" s="123"/>
      <c r="J75" s="123"/>
      <c r="K75" s="123"/>
      <c r="L75" s="123"/>
      <c r="M75" s="123"/>
      <c r="N75" s="123"/>
      <c r="O75" s="124"/>
      <c r="P75" s="123"/>
      <c r="Q75" s="123"/>
      <c r="R75" s="123"/>
      <c r="S75" s="123"/>
      <c r="T75" s="123"/>
    </row>
    <row r="76" spans="2:20" ht="33.75">
      <c r="B76" s="41"/>
      <c r="C76" s="39" t="s">
        <v>66</v>
      </c>
      <c r="D76" s="123"/>
      <c r="E76" s="124"/>
      <c r="F76" s="123"/>
      <c r="G76" s="123"/>
      <c r="H76" s="124"/>
      <c r="I76" s="123"/>
      <c r="J76" s="123"/>
      <c r="K76" s="123"/>
      <c r="L76" s="123"/>
      <c r="M76" s="123"/>
      <c r="N76" s="123"/>
      <c r="O76" s="124"/>
      <c r="P76" s="123"/>
      <c r="Q76" s="123"/>
      <c r="R76" s="123"/>
      <c r="S76" s="123"/>
      <c r="T76" s="123"/>
    </row>
    <row r="77" spans="2:20" ht="12.75">
      <c r="B77" s="41"/>
      <c r="C77" s="39" t="s">
        <v>67</v>
      </c>
      <c r="D77" s="123"/>
      <c r="E77" s="124"/>
      <c r="F77" s="123"/>
      <c r="G77" s="123"/>
      <c r="H77" s="124"/>
      <c r="I77" s="123"/>
      <c r="J77" s="123"/>
      <c r="K77" s="123"/>
      <c r="L77" s="123"/>
      <c r="M77" s="123"/>
      <c r="N77" s="123"/>
      <c r="O77" s="124"/>
      <c r="P77" s="123"/>
      <c r="Q77" s="123"/>
      <c r="R77" s="123"/>
      <c r="S77" s="123"/>
      <c r="T77" s="123"/>
    </row>
    <row r="78" spans="2:20" ht="22.5">
      <c r="B78" s="41"/>
      <c r="C78" s="39" t="s">
        <v>68</v>
      </c>
      <c r="D78" s="123"/>
      <c r="E78" s="124"/>
      <c r="F78" s="123"/>
      <c r="G78" s="123"/>
      <c r="H78" s="124"/>
      <c r="I78" s="123"/>
      <c r="J78" s="123"/>
      <c r="K78" s="123"/>
      <c r="L78" s="123"/>
      <c r="M78" s="123"/>
      <c r="N78" s="123"/>
      <c r="O78" s="124"/>
      <c r="P78" s="123"/>
      <c r="Q78" s="123"/>
      <c r="R78" s="123"/>
      <c r="S78" s="123"/>
      <c r="T78" s="123"/>
    </row>
    <row r="79" spans="2:20" ht="12.75">
      <c r="B79" s="41"/>
      <c r="C79" s="39" t="s">
        <v>69</v>
      </c>
      <c r="D79" s="123"/>
      <c r="E79" s="124"/>
      <c r="F79" s="123"/>
      <c r="G79" s="123"/>
      <c r="H79" s="124"/>
      <c r="I79" s="123"/>
      <c r="J79" s="123"/>
      <c r="K79" s="123"/>
      <c r="L79" s="123"/>
      <c r="M79" s="123"/>
      <c r="N79" s="123"/>
      <c r="O79" s="124"/>
      <c r="P79" s="123"/>
      <c r="Q79" s="123"/>
      <c r="R79" s="123"/>
      <c r="S79" s="123"/>
      <c r="T79" s="123"/>
    </row>
    <row r="80" spans="2:20" ht="12.75">
      <c r="B80" s="41"/>
      <c r="C80" s="39" t="s">
        <v>70</v>
      </c>
      <c r="D80" s="123"/>
      <c r="E80" s="124"/>
      <c r="F80" s="123"/>
      <c r="G80" s="123"/>
      <c r="H80" s="124"/>
      <c r="I80" s="123"/>
      <c r="J80" s="123"/>
      <c r="K80" s="123"/>
      <c r="L80" s="123"/>
      <c r="M80" s="123"/>
      <c r="N80" s="123"/>
      <c r="O80" s="124"/>
      <c r="P80" s="123"/>
      <c r="Q80" s="123"/>
      <c r="R80" s="123"/>
      <c r="S80" s="123"/>
      <c r="T80" s="123"/>
    </row>
    <row r="81" spans="2:20" ht="22.5">
      <c r="B81" s="41"/>
      <c r="C81" s="39" t="s">
        <v>71</v>
      </c>
      <c r="D81" s="123"/>
      <c r="E81" s="124"/>
      <c r="F81" s="123"/>
      <c r="G81" s="123"/>
      <c r="H81" s="124"/>
      <c r="I81" s="123"/>
      <c r="J81" s="123"/>
      <c r="K81" s="123"/>
      <c r="L81" s="123"/>
      <c r="M81" s="123"/>
      <c r="N81" s="123"/>
      <c r="O81" s="124"/>
      <c r="P81" s="123"/>
      <c r="Q81" s="123"/>
      <c r="R81" s="123"/>
      <c r="S81" s="123"/>
      <c r="T81" s="123"/>
    </row>
    <row r="82" spans="2:20" ht="12.75">
      <c r="B82" s="41"/>
      <c r="C82" s="39" t="s">
        <v>72</v>
      </c>
      <c r="D82" s="123"/>
      <c r="E82" s="124"/>
      <c r="F82" s="123"/>
      <c r="G82" s="123"/>
      <c r="H82" s="124"/>
      <c r="I82" s="123"/>
      <c r="J82" s="123"/>
      <c r="K82" s="123"/>
      <c r="L82" s="123"/>
      <c r="M82" s="123"/>
      <c r="N82" s="123"/>
      <c r="O82" s="124"/>
      <c r="P82" s="123"/>
      <c r="Q82" s="123"/>
      <c r="R82" s="123"/>
      <c r="S82" s="123"/>
      <c r="T82" s="123"/>
    </row>
    <row r="83" spans="2:20" ht="12.75">
      <c r="B83" s="41"/>
      <c r="C83" s="39" t="s">
        <v>73</v>
      </c>
      <c r="D83" s="123"/>
      <c r="E83" s="124"/>
      <c r="F83" s="123"/>
      <c r="G83" s="123"/>
      <c r="H83" s="124"/>
      <c r="I83" s="123"/>
      <c r="J83" s="123"/>
      <c r="K83" s="123"/>
      <c r="L83" s="123"/>
      <c r="M83" s="123"/>
      <c r="N83" s="123"/>
      <c r="O83" s="124"/>
      <c r="P83" s="123"/>
      <c r="Q83" s="123"/>
      <c r="R83" s="123"/>
      <c r="S83" s="123"/>
      <c r="T83" s="123"/>
    </row>
    <row r="84" spans="2:20" ht="12.75">
      <c r="B84" s="41"/>
      <c r="C84" s="39" t="s">
        <v>702</v>
      </c>
      <c r="D84" s="123"/>
      <c r="E84" s="124"/>
      <c r="F84" s="123"/>
      <c r="G84" s="123"/>
      <c r="H84" s="124"/>
      <c r="I84" s="123"/>
      <c r="J84" s="123"/>
      <c r="K84" s="123"/>
      <c r="L84" s="123"/>
      <c r="M84" s="123"/>
      <c r="N84" s="123"/>
      <c r="O84" s="124"/>
      <c r="P84" s="123"/>
      <c r="Q84" s="123"/>
      <c r="R84" s="123"/>
      <c r="S84" s="123"/>
      <c r="T84" s="123"/>
    </row>
    <row r="85" spans="2:20" ht="12.75">
      <c r="B85" s="41"/>
      <c r="C85" s="39" t="s">
        <v>703</v>
      </c>
      <c r="D85" s="123"/>
      <c r="E85" s="124"/>
      <c r="F85" s="123"/>
      <c r="G85" s="123"/>
      <c r="H85" s="124"/>
      <c r="I85" s="123"/>
      <c r="J85" s="123"/>
      <c r="K85" s="123"/>
      <c r="L85" s="123"/>
      <c r="M85" s="123"/>
      <c r="N85" s="123"/>
      <c r="O85" s="124"/>
      <c r="P85" s="123"/>
      <c r="Q85" s="123"/>
      <c r="R85" s="123"/>
      <c r="S85" s="123"/>
      <c r="T85" s="123"/>
    </row>
    <row r="86" spans="2:20" ht="12.75">
      <c r="B86" s="41"/>
      <c r="C86" s="39" t="s">
        <v>74</v>
      </c>
      <c r="D86" s="123"/>
      <c r="E86" s="124"/>
      <c r="F86" s="123"/>
      <c r="G86" s="123"/>
      <c r="H86" s="124"/>
      <c r="I86" s="123"/>
      <c r="J86" s="123"/>
      <c r="K86" s="123"/>
      <c r="L86" s="123"/>
      <c r="M86" s="123"/>
      <c r="N86" s="123"/>
      <c r="O86" s="124"/>
      <c r="P86" s="123"/>
      <c r="Q86" s="123"/>
      <c r="R86" s="123"/>
      <c r="S86" s="123"/>
      <c r="T86" s="123"/>
    </row>
    <row r="87" spans="2:20" ht="12.75">
      <c r="B87" s="41"/>
      <c r="C87" s="39" t="s">
        <v>75</v>
      </c>
      <c r="D87" s="123"/>
      <c r="E87" s="124"/>
      <c r="F87" s="123"/>
      <c r="G87" s="123"/>
      <c r="H87" s="124"/>
      <c r="I87" s="123"/>
      <c r="J87" s="123"/>
      <c r="K87" s="123"/>
      <c r="L87" s="123"/>
      <c r="M87" s="123"/>
      <c r="N87" s="123"/>
      <c r="O87" s="124"/>
      <c r="P87" s="123"/>
      <c r="Q87" s="123"/>
      <c r="R87" s="123"/>
      <c r="S87" s="123"/>
      <c r="T87" s="123"/>
    </row>
    <row r="88" spans="2:20" ht="22.5">
      <c r="B88" s="41"/>
      <c r="C88" s="39" t="s">
        <v>76</v>
      </c>
      <c r="D88" s="123"/>
      <c r="E88" s="124"/>
      <c r="F88" s="123"/>
      <c r="G88" s="123"/>
      <c r="H88" s="124"/>
      <c r="I88" s="123"/>
      <c r="J88" s="123"/>
      <c r="K88" s="123"/>
      <c r="L88" s="123"/>
      <c r="M88" s="123"/>
      <c r="N88" s="123"/>
      <c r="O88" s="124"/>
      <c r="P88" s="123"/>
      <c r="Q88" s="123"/>
      <c r="R88" s="123"/>
      <c r="S88" s="123"/>
      <c r="T88" s="123"/>
    </row>
    <row r="89" spans="2:20" ht="12.75">
      <c r="B89" s="41"/>
      <c r="C89" s="39" t="s">
        <v>77</v>
      </c>
      <c r="D89" s="123"/>
      <c r="E89" s="124"/>
      <c r="F89" s="123"/>
      <c r="G89" s="123"/>
      <c r="H89" s="124"/>
      <c r="I89" s="123"/>
      <c r="J89" s="123"/>
      <c r="K89" s="123"/>
      <c r="L89" s="123"/>
      <c r="M89" s="123"/>
      <c r="N89" s="123"/>
      <c r="O89" s="124"/>
      <c r="P89" s="123"/>
      <c r="Q89" s="123"/>
      <c r="R89" s="123"/>
      <c r="S89" s="123"/>
      <c r="T89" s="123"/>
    </row>
    <row r="90" spans="2:20" ht="22.5">
      <c r="B90" s="41"/>
      <c r="C90" s="39" t="s">
        <v>78</v>
      </c>
      <c r="D90" s="123"/>
      <c r="E90" s="124"/>
      <c r="F90" s="123"/>
      <c r="G90" s="123"/>
      <c r="H90" s="124"/>
      <c r="I90" s="123"/>
      <c r="J90" s="123"/>
      <c r="K90" s="123"/>
      <c r="L90" s="123"/>
      <c r="M90" s="123"/>
      <c r="N90" s="123"/>
      <c r="O90" s="124"/>
      <c r="P90" s="123"/>
      <c r="Q90" s="123"/>
      <c r="R90" s="123"/>
      <c r="S90" s="123"/>
      <c r="T90" s="123"/>
    </row>
    <row r="91" spans="2:21" ht="22.5">
      <c r="B91" s="41"/>
      <c r="C91" s="39" t="s">
        <v>566</v>
      </c>
      <c r="D91" s="123"/>
      <c r="E91" s="124"/>
      <c r="F91" s="123"/>
      <c r="G91" s="123"/>
      <c r="H91" s="124"/>
      <c r="I91" s="123"/>
      <c r="J91" s="123"/>
      <c r="K91" s="123"/>
      <c r="L91" s="123"/>
      <c r="M91" s="123"/>
      <c r="N91" s="123"/>
      <c r="O91" s="124"/>
      <c r="P91" s="123"/>
      <c r="Q91" s="123"/>
      <c r="R91" s="123"/>
      <c r="S91" s="123"/>
      <c r="T91" s="123"/>
      <c r="U91" s="314"/>
    </row>
    <row r="92" spans="2:20" ht="22.5">
      <c r="B92" s="41"/>
      <c r="C92" s="39" t="s">
        <v>79</v>
      </c>
      <c r="D92" s="123"/>
      <c r="E92" s="124"/>
      <c r="F92" s="123"/>
      <c r="G92" s="123"/>
      <c r="H92" s="124"/>
      <c r="I92" s="123"/>
      <c r="J92" s="123"/>
      <c r="K92" s="123"/>
      <c r="L92" s="123"/>
      <c r="M92" s="123"/>
      <c r="N92" s="123"/>
      <c r="O92" s="124"/>
      <c r="P92" s="123"/>
      <c r="Q92" s="123"/>
      <c r="R92" s="123"/>
      <c r="S92" s="123"/>
      <c r="T92" s="123"/>
    </row>
    <row r="93" spans="1:20" ht="24" customHeight="1">
      <c r="A93" s="74"/>
      <c r="B93" s="102" t="s">
        <v>56</v>
      </c>
      <c r="C93" s="100" t="s">
        <v>83</v>
      </c>
      <c r="D93" s="101">
        <f>IF((F93+G93)=SUM(D94:D120),SUM(D94:D120),"`ОШ!`")</f>
        <v>19</v>
      </c>
      <c r="E93" s="101" t="s">
        <v>122</v>
      </c>
      <c r="F93" s="101">
        <f>SUM(F94:F120)</f>
        <v>11</v>
      </c>
      <c r="G93" s="101">
        <f>SUM(G94:G120)</f>
        <v>8</v>
      </c>
      <c r="H93" s="101" t="s">
        <v>122</v>
      </c>
      <c r="I93" s="101">
        <f>SUM(I94:I120)</f>
        <v>0</v>
      </c>
      <c r="J93" s="101">
        <f>IF(AND(G93+I93=SUM(J94:J120),K93+L93=SUM(J94:J120)),SUM(J94:J120),"`ОШ!`")</f>
        <v>8</v>
      </c>
      <c r="K93" s="101">
        <f>SUM(K94:K120)</f>
        <v>1</v>
      </c>
      <c r="L93" s="101">
        <f>SUM(L94:L120)</f>
        <v>7</v>
      </c>
      <c r="M93" s="101">
        <f>SUM(M94:M120)</f>
        <v>0</v>
      </c>
      <c r="N93" s="101">
        <f>SUM(N94:N120)</f>
        <v>0</v>
      </c>
      <c r="O93" s="101" t="s">
        <v>122</v>
      </c>
      <c r="P93" s="101">
        <f>IF((R93+S93+T93)=SUM(P94:P120),SUM(P94:P120),"`ОШИБКА!`")</f>
        <v>7</v>
      </c>
      <c r="Q93" s="101">
        <f>SUM(Q94:Q120)</f>
        <v>2</v>
      </c>
      <c r="R93" s="101">
        <f>SUM(R94:R120)</f>
        <v>6</v>
      </c>
      <c r="S93" s="101">
        <f>SUM(S94:S120)</f>
        <v>1</v>
      </c>
      <c r="T93" s="101">
        <f>SUM(T94:T120)</f>
        <v>0</v>
      </c>
    </row>
    <row r="94" spans="2:20" ht="12.75">
      <c r="B94" s="43"/>
      <c r="C94" s="39" t="s">
        <v>59</v>
      </c>
      <c r="D94" s="11"/>
      <c r="E94" s="45"/>
      <c r="F94" s="11"/>
      <c r="G94" s="11"/>
      <c r="H94" s="45"/>
      <c r="I94" s="11"/>
      <c r="J94" s="11"/>
      <c r="K94" s="11"/>
      <c r="L94" s="11"/>
      <c r="M94" s="11"/>
      <c r="N94" s="11"/>
      <c r="O94" s="45"/>
      <c r="P94" s="11"/>
      <c r="Q94" s="11"/>
      <c r="R94" s="11"/>
      <c r="S94" s="11"/>
      <c r="T94" s="11"/>
    </row>
    <row r="95" spans="2:20" ht="12.75">
      <c r="B95" s="41"/>
      <c r="C95" s="39" t="s">
        <v>60</v>
      </c>
      <c r="D95" s="11"/>
      <c r="E95" s="45"/>
      <c r="F95" s="11"/>
      <c r="G95" s="11"/>
      <c r="H95" s="45"/>
      <c r="I95" s="11"/>
      <c r="J95" s="11"/>
      <c r="K95" s="11"/>
      <c r="L95" s="11"/>
      <c r="M95" s="11"/>
      <c r="N95" s="11"/>
      <c r="O95" s="45"/>
      <c r="P95" s="11"/>
      <c r="Q95" s="11"/>
      <c r="R95" s="11"/>
      <c r="S95" s="11"/>
      <c r="T95" s="11"/>
    </row>
    <row r="96" spans="2:20" ht="12.75">
      <c r="B96" s="41"/>
      <c r="C96" s="39" t="s">
        <v>61</v>
      </c>
      <c r="D96" s="11"/>
      <c r="E96" s="45"/>
      <c r="F96" s="11"/>
      <c r="G96" s="11"/>
      <c r="H96" s="45"/>
      <c r="I96" s="11"/>
      <c r="J96" s="11"/>
      <c r="K96" s="11"/>
      <c r="L96" s="11"/>
      <c r="M96" s="11"/>
      <c r="N96" s="11"/>
      <c r="O96" s="45"/>
      <c r="P96" s="11"/>
      <c r="Q96" s="11"/>
      <c r="R96" s="11"/>
      <c r="S96" s="11"/>
      <c r="T96" s="11"/>
    </row>
    <row r="97" spans="2:20" ht="12.75">
      <c r="B97" s="41"/>
      <c r="C97" s="39" t="s">
        <v>62</v>
      </c>
      <c r="D97" s="11"/>
      <c r="E97" s="45"/>
      <c r="F97" s="11"/>
      <c r="G97" s="11"/>
      <c r="H97" s="45"/>
      <c r="I97" s="11"/>
      <c r="J97" s="11"/>
      <c r="K97" s="11"/>
      <c r="L97" s="11"/>
      <c r="M97" s="11"/>
      <c r="N97" s="11"/>
      <c r="O97" s="45"/>
      <c r="P97" s="11"/>
      <c r="Q97" s="11"/>
      <c r="R97" s="11"/>
      <c r="S97" s="11"/>
      <c r="T97" s="11"/>
    </row>
    <row r="98" spans="2:20" ht="12.75">
      <c r="B98" s="41"/>
      <c r="C98" s="39" t="s">
        <v>699</v>
      </c>
      <c r="D98" s="11"/>
      <c r="E98" s="45"/>
      <c r="F98" s="11"/>
      <c r="G98" s="11"/>
      <c r="H98" s="45"/>
      <c r="I98" s="11"/>
      <c r="J98" s="11"/>
      <c r="K98" s="11"/>
      <c r="L98" s="11"/>
      <c r="M98" s="11"/>
      <c r="N98" s="11"/>
      <c r="O98" s="45"/>
      <c r="P98" s="11"/>
      <c r="Q98" s="11"/>
      <c r="R98" s="11"/>
      <c r="S98" s="11"/>
      <c r="T98" s="11"/>
    </row>
    <row r="99" spans="2:20" ht="12.75">
      <c r="B99" s="41"/>
      <c r="C99" s="39" t="s">
        <v>700</v>
      </c>
      <c r="D99" s="11"/>
      <c r="E99" s="45"/>
      <c r="F99" s="11"/>
      <c r="G99" s="11"/>
      <c r="H99" s="45"/>
      <c r="I99" s="11"/>
      <c r="J99" s="11"/>
      <c r="K99" s="11"/>
      <c r="L99" s="11"/>
      <c r="M99" s="11"/>
      <c r="N99" s="11"/>
      <c r="O99" s="45"/>
      <c r="P99" s="11"/>
      <c r="Q99" s="11"/>
      <c r="R99" s="11"/>
      <c r="S99" s="11"/>
      <c r="T99" s="11"/>
    </row>
    <row r="100" spans="2:20" ht="12.75">
      <c r="B100" s="41"/>
      <c r="C100" s="39" t="s">
        <v>701</v>
      </c>
      <c r="D100" s="11"/>
      <c r="E100" s="45"/>
      <c r="F100" s="11"/>
      <c r="G100" s="11"/>
      <c r="H100" s="45"/>
      <c r="I100" s="11"/>
      <c r="J100" s="11"/>
      <c r="K100" s="11"/>
      <c r="L100" s="11"/>
      <c r="M100" s="11"/>
      <c r="N100" s="11"/>
      <c r="O100" s="45"/>
      <c r="P100" s="11"/>
      <c r="Q100" s="11"/>
      <c r="R100" s="11"/>
      <c r="S100" s="11"/>
      <c r="T100" s="11"/>
    </row>
    <row r="101" spans="2:20" ht="12.75">
      <c r="B101" s="41"/>
      <c r="C101" s="39" t="s">
        <v>63</v>
      </c>
      <c r="D101" s="11"/>
      <c r="E101" s="45"/>
      <c r="F101" s="11"/>
      <c r="G101" s="11"/>
      <c r="H101" s="45"/>
      <c r="I101" s="11"/>
      <c r="J101" s="11"/>
      <c r="K101" s="11"/>
      <c r="L101" s="11"/>
      <c r="M101" s="11"/>
      <c r="N101" s="11"/>
      <c r="O101" s="45"/>
      <c r="P101" s="11"/>
      <c r="Q101" s="11"/>
      <c r="R101" s="11"/>
      <c r="S101" s="11"/>
      <c r="T101" s="11"/>
    </row>
    <row r="102" spans="2:20" ht="12.75">
      <c r="B102" s="41"/>
      <c r="C102" s="39" t="s">
        <v>64</v>
      </c>
      <c r="D102" s="11"/>
      <c r="E102" s="45"/>
      <c r="F102" s="11"/>
      <c r="G102" s="11"/>
      <c r="H102" s="45"/>
      <c r="I102" s="11"/>
      <c r="J102" s="11"/>
      <c r="K102" s="11"/>
      <c r="L102" s="11"/>
      <c r="M102" s="11"/>
      <c r="N102" s="11"/>
      <c r="O102" s="45"/>
      <c r="P102" s="11"/>
      <c r="Q102" s="11"/>
      <c r="R102" s="11"/>
      <c r="S102" s="11"/>
      <c r="T102" s="11"/>
    </row>
    <row r="103" spans="2:20" ht="12.75">
      <c r="B103" s="41"/>
      <c r="C103" s="39" t="s">
        <v>65</v>
      </c>
      <c r="D103" s="11"/>
      <c r="E103" s="45"/>
      <c r="F103" s="11"/>
      <c r="G103" s="11"/>
      <c r="H103" s="45"/>
      <c r="I103" s="11"/>
      <c r="J103" s="11"/>
      <c r="K103" s="11"/>
      <c r="L103" s="11"/>
      <c r="M103" s="11"/>
      <c r="N103" s="11"/>
      <c r="O103" s="45"/>
      <c r="P103" s="11"/>
      <c r="Q103" s="11"/>
      <c r="R103" s="11"/>
      <c r="S103" s="11"/>
      <c r="T103" s="11"/>
    </row>
    <row r="104" spans="2:20" ht="33.75">
      <c r="B104" s="41"/>
      <c r="C104" s="39" t="s">
        <v>66</v>
      </c>
      <c r="D104" s="11"/>
      <c r="E104" s="45"/>
      <c r="F104" s="11"/>
      <c r="G104" s="11"/>
      <c r="H104" s="45"/>
      <c r="I104" s="11"/>
      <c r="J104" s="11"/>
      <c r="K104" s="11"/>
      <c r="L104" s="11"/>
      <c r="M104" s="11"/>
      <c r="N104" s="11"/>
      <c r="O104" s="45"/>
      <c r="P104" s="11"/>
      <c r="Q104" s="11"/>
      <c r="R104" s="11"/>
      <c r="S104" s="11"/>
      <c r="T104" s="11"/>
    </row>
    <row r="105" spans="2:20" ht="12.75">
      <c r="B105" s="41"/>
      <c r="C105" s="39" t="s">
        <v>67</v>
      </c>
      <c r="D105" s="11"/>
      <c r="E105" s="45"/>
      <c r="F105" s="11"/>
      <c r="G105" s="11"/>
      <c r="H105" s="45"/>
      <c r="I105" s="11"/>
      <c r="J105" s="11"/>
      <c r="K105" s="11"/>
      <c r="L105" s="11"/>
      <c r="M105" s="11"/>
      <c r="N105" s="11"/>
      <c r="O105" s="45"/>
      <c r="P105" s="11"/>
      <c r="Q105" s="11"/>
      <c r="R105" s="11"/>
      <c r="S105" s="11"/>
      <c r="T105" s="11"/>
    </row>
    <row r="106" spans="2:20" ht="22.5">
      <c r="B106" s="41"/>
      <c r="C106" s="39" t="s">
        <v>68</v>
      </c>
      <c r="D106" s="11"/>
      <c r="E106" s="45"/>
      <c r="F106" s="11"/>
      <c r="G106" s="11"/>
      <c r="H106" s="45"/>
      <c r="I106" s="11"/>
      <c r="J106" s="11"/>
      <c r="K106" s="11"/>
      <c r="L106" s="11"/>
      <c r="M106" s="11"/>
      <c r="N106" s="11"/>
      <c r="O106" s="45"/>
      <c r="P106" s="11"/>
      <c r="Q106" s="11"/>
      <c r="R106" s="11"/>
      <c r="S106" s="11"/>
      <c r="T106" s="11"/>
    </row>
    <row r="107" spans="2:20" ht="12.75">
      <c r="B107" s="41"/>
      <c r="C107" s="39" t="s">
        <v>69</v>
      </c>
      <c r="D107" s="11"/>
      <c r="E107" s="45"/>
      <c r="F107" s="11"/>
      <c r="G107" s="11"/>
      <c r="H107" s="45"/>
      <c r="I107" s="11"/>
      <c r="J107" s="11"/>
      <c r="K107" s="11"/>
      <c r="L107" s="11"/>
      <c r="M107" s="11"/>
      <c r="N107" s="11"/>
      <c r="O107" s="45"/>
      <c r="P107" s="11"/>
      <c r="Q107" s="11"/>
      <c r="R107" s="11"/>
      <c r="S107" s="11"/>
      <c r="T107" s="11"/>
    </row>
    <row r="108" spans="2:20" ht="12.75">
      <c r="B108" s="41"/>
      <c r="C108" s="39" t="s">
        <v>70</v>
      </c>
      <c r="D108" s="11">
        <v>15</v>
      </c>
      <c r="E108" s="45"/>
      <c r="F108" s="11">
        <v>9</v>
      </c>
      <c r="G108" s="11">
        <v>6</v>
      </c>
      <c r="H108" s="45"/>
      <c r="I108" s="11"/>
      <c r="J108" s="11">
        <v>6</v>
      </c>
      <c r="K108" s="11"/>
      <c r="L108" s="11">
        <v>6</v>
      </c>
      <c r="M108" s="11"/>
      <c r="N108" s="11"/>
      <c r="O108" s="45"/>
      <c r="P108" s="11">
        <v>6</v>
      </c>
      <c r="Q108" s="11">
        <v>2</v>
      </c>
      <c r="R108" s="11">
        <v>5</v>
      </c>
      <c r="S108" s="11">
        <v>1</v>
      </c>
      <c r="T108" s="11"/>
    </row>
    <row r="109" spans="2:20" ht="22.5">
      <c r="B109" s="41"/>
      <c r="C109" s="39" t="s">
        <v>71</v>
      </c>
      <c r="D109" s="11"/>
      <c r="E109" s="45"/>
      <c r="F109" s="11"/>
      <c r="G109" s="11"/>
      <c r="H109" s="45"/>
      <c r="I109" s="11"/>
      <c r="J109" s="11"/>
      <c r="K109" s="11"/>
      <c r="L109" s="11"/>
      <c r="M109" s="11"/>
      <c r="N109" s="11"/>
      <c r="O109" s="45"/>
      <c r="P109" s="11"/>
      <c r="Q109" s="11"/>
      <c r="R109" s="11"/>
      <c r="S109" s="11"/>
      <c r="T109" s="11"/>
    </row>
    <row r="110" spans="2:20" ht="12.75">
      <c r="B110" s="41"/>
      <c r="C110" s="39" t="s">
        <v>72</v>
      </c>
      <c r="D110" s="11"/>
      <c r="E110" s="45"/>
      <c r="F110" s="11"/>
      <c r="G110" s="11"/>
      <c r="H110" s="45"/>
      <c r="I110" s="11"/>
      <c r="J110" s="11"/>
      <c r="K110" s="11"/>
      <c r="L110" s="11"/>
      <c r="M110" s="11"/>
      <c r="N110" s="11"/>
      <c r="O110" s="45"/>
      <c r="P110" s="11"/>
      <c r="Q110" s="11"/>
      <c r="R110" s="11"/>
      <c r="S110" s="11"/>
      <c r="T110" s="11"/>
    </row>
    <row r="111" spans="2:20" ht="12.75">
      <c r="B111" s="41"/>
      <c r="C111" s="39" t="s">
        <v>73</v>
      </c>
      <c r="D111" s="11"/>
      <c r="E111" s="45"/>
      <c r="F111" s="11"/>
      <c r="G111" s="11"/>
      <c r="H111" s="45"/>
      <c r="I111" s="11"/>
      <c r="J111" s="11"/>
      <c r="K111" s="11"/>
      <c r="L111" s="11"/>
      <c r="M111" s="11"/>
      <c r="N111" s="11"/>
      <c r="O111" s="45"/>
      <c r="P111" s="11"/>
      <c r="Q111" s="11"/>
      <c r="R111" s="11"/>
      <c r="S111" s="11"/>
      <c r="T111" s="11"/>
    </row>
    <row r="112" spans="2:20" ht="12.75">
      <c r="B112" s="41"/>
      <c r="C112" s="39" t="s">
        <v>702</v>
      </c>
      <c r="D112" s="11"/>
      <c r="E112" s="45"/>
      <c r="F112" s="11"/>
      <c r="G112" s="11"/>
      <c r="H112" s="45"/>
      <c r="I112" s="11"/>
      <c r="J112" s="11"/>
      <c r="K112" s="11"/>
      <c r="L112" s="11"/>
      <c r="M112" s="11"/>
      <c r="N112" s="11"/>
      <c r="O112" s="45"/>
      <c r="P112" s="11"/>
      <c r="Q112" s="11"/>
      <c r="R112" s="11"/>
      <c r="S112" s="11"/>
      <c r="T112" s="11"/>
    </row>
    <row r="113" spans="2:20" ht="12.75">
      <c r="B113" s="41"/>
      <c r="C113" s="39" t="s">
        <v>703</v>
      </c>
      <c r="D113" s="11"/>
      <c r="E113" s="45"/>
      <c r="F113" s="11"/>
      <c r="G113" s="11"/>
      <c r="H113" s="45"/>
      <c r="I113" s="11"/>
      <c r="J113" s="11"/>
      <c r="K113" s="11"/>
      <c r="L113" s="11"/>
      <c r="M113" s="11"/>
      <c r="N113" s="11"/>
      <c r="O113" s="45"/>
      <c r="P113" s="11"/>
      <c r="Q113" s="11"/>
      <c r="R113" s="11"/>
      <c r="S113" s="11"/>
      <c r="T113" s="11"/>
    </row>
    <row r="114" spans="2:20" ht="12.75">
      <c r="B114" s="41"/>
      <c r="C114" s="39" t="s">
        <v>74</v>
      </c>
      <c r="D114" s="11"/>
      <c r="E114" s="45"/>
      <c r="F114" s="11"/>
      <c r="G114" s="11"/>
      <c r="H114" s="45"/>
      <c r="I114" s="11"/>
      <c r="J114" s="11"/>
      <c r="K114" s="11"/>
      <c r="L114" s="11"/>
      <c r="M114" s="11"/>
      <c r="N114" s="11"/>
      <c r="O114" s="45"/>
      <c r="P114" s="11"/>
      <c r="Q114" s="11"/>
      <c r="R114" s="11"/>
      <c r="S114" s="11"/>
      <c r="T114" s="11"/>
    </row>
    <row r="115" spans="2:20" ht="12.75">
      <c r="B115" s="41"/>
      <c r="C115" s="39" t="s">
        <v>75</v>
      </c>
      <c r="D115" s="11"/>
      <c r="E115" s="45"/>
      <c r="F115" s="11"/>
      <c r="G115" s="11"/>
      <c r="H115" s="45"/>
      <c r="I115" s="11"/>
      <c r="J115" s="11"/>
      <c r="K115" s="11"/>
      <c r="L115" s="11"/>
      <c r="M115" s="11"/>
      <c r="N115" s="11"/>
      <c r="O115" s="45"/>
      <c r="P115" s="11"/>
      <c r="Q115" s="11"/>
      <c r="R115" s="11"/>
      <c r="S115" s="11"/>
      <c r="T115" s="11"/>
    </row>
    <row r="116" spans="2:20" ht="21.75" customHeight="1">
      <c r="B116" s="41"/>
      <c r="C116" s="39" t="s">
        <v>76</v>
      </c>
      <c r="D116" s="11"/>
      <c r="E116" s="45"/>
      <c r="F116" s="11"/>
      <c r="G116" s="11"/>
      <c r="H116" s="45"/>
      <c r="I116" s="11"/>
      <c r="J116" s="11"/>
      <c r="K116" s="11"/>
      <c r="L116" s="11"/>
      <c r="M116" s="11"/>
      <c r="N116" s="11"/>
      <c r="O116" s="45"/>
      <c r="P116" s="11"/>
      <c r="Q116" s="11"/>
      <c r="R116" s="11"/>
      <c r="S116" s="11"/>
      <c r="T116" s="11"/>
    </row>
    <row r="117" spans="2:20" ht="12.75">
      <c r="B117" s="41"/>
      <c r="C117" s="39" t="s">
        <v>77</v>
      </c>
      <c r="D117" s="11"/>
      <c r="E117" s="45"/>
      <c r="F117" s="11"/>
      <c r="G117" s="11"/>
      <c r="H117" s="45"/>
      <c r="I117" s="11"/>
      <c r="J117" s="11"/>
      <c r="K117" s="11"/>
      <c r="L117" s="11"/>
      <c r="M117" s="11"/>
      <c r="N117" s="11"/>
      <c r="O117" s="45"/>
      <c r="P117" s="11"/>
      <c r="Q117" s="11"/>
      <c r="R117" s="11"/>
      <c r="S117" s="11"/>
      <c r="T117" s="11"/>
    </row>
    <row r="118" spans="2:20" ht="22.5" customHeight="1">
      <c r="B118" s="41"/>
      <c r="C118" s="39" t="s">
        <v>78</v>
      </c>
      <c r="D118" s="11">
        <v>4</v>
      </c>
      <c r="E118" s="45"/>
      <c r="F118" s="11">
        <v>2</v>
      </c>
      <c r="G118" s="11">
        <v>2</v>
      </c>
      <c r="H118" s="45"/>
      <c r="I118" s="11"/>
      <c r="J118" s="11">
        <v>2</v>
      </c>
      <c r="K118" s="11">
        <v>1</v>
      </c>
      <c r="L118" s="11">
        <v>1</v>
      </c>
      <c r="M118" s="11"/>
      <c r="N118" s="11"/>
      <c r="O118" s="45"/>
      <c r="P118" s="11">
        <v>1</v>
      </c>
      <c r="Q118" s="11"/>
      <c r="R118" s="11">
        <v>1</v>
      </c>
      <c r="S118" s="11"/>
      <c r="T118" s="11"/>
    </row>
    <row r="119" spans="2:21" ht="22.5" customHeight="1">
      <c r="B119" s="41"/>
      <c r="C119" s="39" t="s">
        <v>566</v>
      </c>
      <c r="D119" s="11"/>
      <c r="E119" s="45"/>
      <c r="F119" s="11"/>
      <c r="G119" s="11"/>
      <c r="H119" s="45"/>
      <c r="I119" s="11"/>
      <c r="J119" s="11"/>
      <c r="K119" s="11"/>
      <c r="L119" s="11"/>
      <c r="M119" s="11"/>
      <c r="N119" s="11"/>
      <c r="O119" s="45"/>
      <c r="P119" s="11"/>
      <c r="Q119" s="11"/>
      <c r="R119" s="11"/>
      <c r="S119" s="11"/>
      <c r="T119" s="11"/>
      <c r="U119" s="314"/>
    </row>
    <row r="120" spans="2:20" ht="22.5" customHeight="1">
      <c r="B120" s="42"/>
      <c r="C120" s="39" t="s">
        <v>79</v>
      </c>
      <c r="D120" s="11"/>
      <c r="E120" s="45"/>
      <c r="F120" s="11"/>
      <c r="G120" s="11"/>
      <c r="H120" s="45"/>
      <c r="I120" s="11"/>
      <c r="J120" s="11"/>
      <c r="K120" s="11"/>
      <c r="L120" s="11"/>
      <c r="M120" s="11"/>
      <c r="N120" s="11"/>
      <c r="O120" s="45"/>
      <c r="P120" s="11"/>
      <c r="Q120" s="11"/>
      <c r="R120" s="11"/>
      <c r="S120" s="11"/>
      <c r="T120" s="11"/>
    </row>
    <row r="121" spans="1:20" ht="33.75" customHeight="1">
      <c r="A121" s="74"/>
      <c r="B121" s="102" t="s">
        <v>326</v>
      </c>
      <c r="C121" s="100" t="s">
        <v>83</v>
      </c>
      <c r="D121" s="101">
        <f>IF((E121+F121+G121)=SUM(D122:D148),SUM(D122:D148),"`ОШ!`")</f>
        <v>17</v>
      </c>
      <c r="E121" s="101">
        <f>SUM(E122:E148)</f>
        <v>0</v>
      </c>
      <c r="F121" s="101">
        <f>SUM(F122:F148)</f>
        <v>7</v>
      </c>
      <c r="G121" s="101">
        <f>SUM(G122:G148)</f>
        <v>10</v>
      </c>
      <c r="H121" s="101">
        <f>SUM(H122:H148)</f>
        <v>0</v>
      </c>
      <c r="I121" s="101">
        <f>SUM(I122:I148)</f>
        <v>0</v>
      </c>
      <c r="J121" s="101">
        <f>IF(AND(G121+I121=SUM(J122:J148),K121+L121=SUM(J122:J148)),SUM(J122:J148),"`ОШ!`")</f>
        <v>10</v>
      </c>
      <c r="K121" s="101">
        <f>SUM(K122:K148)</f>
        <v>0</v>
      </c>
      <c r="L121" s="101">
        <f aca="true" t="shared" si="0" ref="L121:Q121">SUM(L122:L148)</f>
        <v>10</v>
      </c>
      <c r="M121" s="101">
        <f t="shared" si="0"/>
        <v>0</v>
      </c>
      <c r="N121" s="101">
        <f t="shared" si="0"/>
        <v>0</v>
      </c>
      <c r="O121" s="101">
        <f t="shared" si="0"/>
        <v>0</v>
      </c>
      <c r="P121" s="101">
        <f>IF((R121+S121+T121)=SUM(P122:P148),SUM(P122:P148),"`ОШИБКА!`")</f>
        <v>3</v>
      </c>
      <c r="Q121" s="101">
        <f t="shared" si="0"/>
        <v>1</v>
      </c>
      <c r="R121" s="101">
        <f>SUM(R122:R148)</f>
        <v>0</v>
      </c>
      <c r="S121" s="101">
        <f>SUM(S122:S148)</f>
        <v>3</v>
      </c>
      <c r="T121" s="101">
        <f>SUM(T122:T148)</f>
        <v>0</v>
      </c>
    </row>
    <row r="122" spans="2:20" ht="12.75">
      <c r="B122" s="43"/>
      <c r="C122" s="39" t="s">
        <v>59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2:20" ht="12.75">
      <c r="B123" s="41"/>
      <c r="C123" s="39" t="s">
        <v>60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2:20" ht="12.75">
      <c r="B124" s="41"/>
      <c r="C124" s="39" t="s">
        <v>61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2:20" ht="12.75">
      <c r="B125" s="41"/>
      <c r="C125" s="39" t="s">
        <v>62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</row>
    <row r="126" spans="2:20" ht="12.75">
      <c r="B126" s="41"/>
      <c r="C126" s="39" t="s">
        <v>699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2:20" ht="12.75">
      <c r="B127" s="41"/>
      <c r="C127" s="39" t="s">
        <v>700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 spans="2:20" ht="12.75">
      <c r="B128" s="41"/>
      <c r="C128" s="39" t="s">
        <v>701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</row>
    <row r="129" spans="2:20" ht="12.75">
      <c r="B129" s="41"/>
      <c r="C129" s="39" t="s">
        <v>63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 spans="2:20" ht="12.75">
      <c r="B130" s="41"/>
      <c r="C130" s="39" t="s">
        <v>64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 spans="2:20" ht="12.75">
      <c r="B131" s="41"/>
      <c r="C131" s="39" t="s">
        <v>65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</row>
    <row r="132" spans="2:20" ht="33.75">
      <c r="B132" s="41"/>
      <c r="C132" s="39" t="s">
        <v>66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pans="2:20" ht="12.75">
      <c r="B133" s="41"/>
      <c r="C133" s="39" t="s">
        <v>67</v>
      </c>
      <c r="D133" s="11">
        <v>1</v>
      </c>
      <c r="E133" s="11"/>
      <c r="F133" s="11">
        <v>1</v>
      </c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2:20" ht="22.5">
      <c r="B134" s="41"/>
      <c r="C134" s="39" t="s">
        <v>68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</row>
    <row r="135" spans="2:20" ht="12.75">
      <c r="B135" s="41"/>
      <c r="C135" s="39" t="s">
        <v>69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</row>
    <row r="136" spans="2:20" ht="12.75">
      <c r="B136" s="41"/>
      <c r="C136" s="39" t="s">
        <v>70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</row>
    <row r="137" spans="2:20" ht="22.5">
      <c r="B137" s="41"/>
      <c r="C137" s="39" t="s">
        <v>71</v>
      </c>
      <c r="D137" s="11">
        <v>4</v>
      </c>
      <c r="E137" s="11"/>
      <c r="F137" s="11"/>
      <c r="G137" s="11">
        <v>4</v>
      </c>
      <c r="H137" s="11"/>
      <c r="I137" s="11"/>
      <c r="J137" s="11">
        <v>4</v>
      </c>
      <c r="K137" s="11"/>
      <c r="L137" s="11">
        <v>4</v>
      </c>
      <c r="M137" s="11"/>
      <c r="N137" s="11"/>
      <c r="O137" s="11"/>
      <c r="P137" s="11">
        <v>2</v>
      </c>
      <c r="Q137" s="11">
        <v>1</v>
      </c>
      <c r="R137" s="11"/>
      <c r="S137" s="11">
        <v>2</v>
      </c>
      <c r="T137" s="11"/>
    </row>
    <row r="138" spans="2:20" ht="12.75">
      <c r="B138" s="41"/>
      <c r="C138" s="39" t="s">
        <v>72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 spans="2:20" ht="12.75">
      <c r="B139" s="41"/>
      <c r="C139" s="39" t="s">
        <v>73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2:20" ht="12.75">
      <c r="B140" s="41"/>
      <c r="C140" s="39" t="s">
        <v>702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 spans="2:20" ht="12.75">
      <c r="B141" s="41"/>
      <c r="C141" s="39" t="s">
        <v>703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 spans="2:20" ht="12.75">
      <c r="B142" s="41"/>
      <c r="C142" s="39" t="s">
        <v>74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 spans="2:20" ht="12.75">
      <c r="B143" s="41"/>
      <c r="C143" s="39" t="s">
        <v>75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</row>
    <row r="144" spans="2:20" ht="22.5" customHeight="1">
      <c r="B144" s="41"/>
      <c r="C144" s="39" t="s">
        <v>76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</row>
    <row r="145" spans="2:20" ht="12.75">
      <c r="B145" s="41"/>
      <c r="C145" s="39" t="s">
        <v>77</v>
      </c>
      <c r="D145" s="11">
        <v>6</v>
      </c>
      <c r="E145" s="11"/>
      <c r="F145" s="11">
        <v>5</v>
      </c>
      <c r="G145" s="11">
        <v>1</v>
      </c>
      <c r="H145" s="11"/>
      <c r="I145" s="11"/>
      <c r="J145" s="11">
        <v>1</v>
      </c>
      <c r="K145" s="11"/>
      <c r="L145" s="11">
        <v>1</v>
      </c>
      <c r="M145" s="11"/>
      <c r="N145" s="11"/>
      <c r="O145" s="11"/>
      <c r="P145" s="11"/>
      <c r="Q145" s="11"/>
      <c r="R145" s="11"/>
      <c r="S145" s="11"/>
      <c r="T145" s="11"/>
    </row>
    <row r="146" spans="2:20" ht="22.5" customHeight="1">
      <c r="B146" s="41"/>
      <c r="C146" s="39" t="s">
        <v>78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</row>
    <row r="147" spans="2:21" ht="22.5" customHeight="1">
      <c r="B147" s="41"/>
      <c r="C147" s="39" t="s">
        <v>566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314"/>
    </row>
    <row r="148" spans="2:20" ht="22.5" customHeight="1">
      <c r="B148" s="42"/>
      <c r="C148" s="39" t="s">
        <v>79</v>
      </c>
      <c r="D148" s="11">
        <v>6</v>
      </c>
      <c r="E148" s="11"/>
      <c r="F148" s="11">
        <v>1</v>
      </c>
      <c r="G148" s="11">
        <v>5</v>
      </c>
      <c r="H148" s="11"/>
      <c r="I148" s="11"/>
      <c r="J148" s="11">
        <v>5</v>
      </c>
      <c r="K148" s="11"/>
      <c r="L148" s="11">
        <v>5</v>
      </c>
      <c r="M148" s="11"/>
      <c r="N148" s="11"/>
      <c r="O148" s="11"/>
      <c r="P148" s="11">
        <v>1</v>
      </c>
      <c r="Q148" s="11"/>
      <c r="R148" s="11"/>
      <c r="S148" s="11">
        <v>1</v>
      </c>
      <c r="T148" s="11"/>
    </row>
    <row r="149" spans="1:20" ht="114" customHeight="1">
      <c r="A149" s="103"/>
      <c r="B149" s="104" t="s">
        <v>82</v>
      </c>
      <c r="C149" s="100" t="s">
        <v>83</v>
      </c>
      <c r="D149" s="101">
        <f>IF((F149+G149)=SUM(D150:D176),SUM(D150:D176),"`ОШ!`")</f>
        <v>0</v>
      </c>
      <c r="E149" s="101" t="s">
        <v>122</v>
      </c>
      <c r="F149" s="101">
        <f>SUM(F150:F176)</f>
        <v>0</v>
      </c>
      <c r="G149" s="101">
        <f>SUM(G150:G176)</f>
        <v>0</v>
      </c>
      <c r="H149" s="101" t="s">
        <v>122</v>
      </c>
      <c r="I149" s="101">
        <f>SUM(I150:I176)</f>
        <v>0</v>
      </c>
      <c r="J149" s="101">
        <f>IF(AND(G149+I149=SUM(J150:J176),K149+L149=SUM(J150:J176)),SUM(J150:J176),"`ОШ!`")</f>
        <v>0</v>
      </c>
      <c r="K149" s="101">
        <f>SUM(K150:K176)</f>
        <v>0</v>
      </c>
      <c r="L149" s="101">
        <f>SUM(L150:L176)</f>
        <v>0</v>
      </c>
      <c r="M149" s="101">
        <f>SUM(M150:M176)</f>
        <v>0</v>
      </c>
      <c r="N149" s="101">
        <f>SUM(N150:N176)</f>
        <v>0</v>
      </c>
      <c r="O149" s="101">
        <f>SUM(O150:O176)</f>
        <v>0</v>
      </c>
      <c r="P149" s="101">
        <f>IF((R149+S149+T149)=SUM(P150:P176),SUM(P150:P176),"`ОШИБКА!`")</f>
        <v>0</v>
      </c>
      <c r="Q149" s="101">
        <f>SUM(Q150:Q176)</f>
        <v>0</v>
      </c>
      <c r="R149" s="101">
        <f>SUM(R150:R176)</f>
        <v>0</v>
      </c>
      <c r="S149" s="101">
        <f>SUM(S150:S176)</f>
        <v>0</v>
      </c>
      <c r="T149" s="101">
        <f>SUM(T150:T176)</f>
        <v>0</v>
      </c>
    </row>
    <row r="150" spans="2:20" ht="12.75">
      <c r="B150" s="43"/>
      <c r="C150" s="39" t="s">
        <v>59</v>
      </c>
      <c r="D150" s="11"/>
      <c r="E150" s="45"/>
      <c r="F150" s="11"/>
      <c r="G150" s="11"/>
      <c r="H150" s="45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2:20" ht="12.75">
      <c r="B151" s="41"/>
      <c r="C151" s="39" t="s">
        <v>60</v>
      </c>
      <c r="D151" s="11"/>
      <c r="E151" s="45"/>
      <c r="F151" s="11"/>
      <c r="G151" s="11"/>
      <c r="H151" s="45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  <row r="152" spans="2:20" ht="12.75">
      <c r="B152" s="41"/>
      <c r="C152" s="39" t="s">
        <v>61</v>
      </c>
      <c r="D152" s="11"/>
      <c r="E152" s="45"/>
      <c r="F152" s="11"/>
      <c r="G152" s="11"/>
      <c r="H152" s="45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</row>
    <row r="153" spans="2:20" ht="12.75">
      <c r="B153" s="41"/>
      <c r="C153" s="39" t="s">
        <v>62</v>
      </c>
      <c r="D153" s="11"/>
      <c r="E153" s="45"/>
      <c r="F153" s="11"/>
      <c r="G153" s="11"/>
      <c r="H153" s="45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</row>
    <row r="154" spans="2:20" ht="12.75">
      <c r="B154" s="41"/>
      <c r="C154" s="39" t="s">
        <v>699</v>
      </c>
      <c r="D154" s="11"/>
      <c r="E154" s="45"/>
      <c r="F154" s="11"/>
      <c r="G154" s="11"/>
      <c r="H154" s="45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</row>
    <row r="155" spans="2:20" ht="12.75">
      <c r="B155" s="41"/>
      <c r="C155" s="39" t="s">
        <v>700</v>
      </c>
      <c r="D155" s="11"/>
      <c r="E155" s="45"/>
      <c r="F155" s="11"/>
      <c r="G155" s="11"/>
      <c r="H155" s="45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</row>
    <row r="156" spans="2:20" ht="12.75">
      <c r="B156" s="41"/>
      <c r="C156" s="39" t="s">
        <v>701</v>
      </c>
      <c r="D156" s="11"/>
      <c r="E156" s="45"/>
      <c r="F156" s="11"/>
      <c r="G156" s="11"/>
      <c r="H156" s="45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</row>
    <row r="157" spans="2:20" ht="12.75">
      <c r="B157" s="41"/>
      <c r="C157" s="39" t="s">
        <v>63</v>
      </c>
      <c r="D157" s="11"/>
      <c r="E157" s="45"/>
      <c r="F157" s="11"/>
      <c r="G157" s="11"/>
      <c r="H157" s="45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</row>
    <row r="158" spans="2:20" ht="12.75">
      <c r="B158" s="41"/>
      <c r="C158" s="39" t="s">
        <v>64</v>
      </c>
      <c r="D158" s="11"/>
      <c r="E158" s="45"/>
      <c r="F158" s="11"/>
      <c r="G158" s="11"/>
      <c r="H158" s="45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 spans="2:20" ht="12.75">
      <c r="B159" s="41"/>
      <c r="C159" s="39" t="s">
        <v>65</v>
      </c>
      <c r="D159" s="11"/>
      <c r="E159" s="45"/>
      <c r="F159" s="11"/>
      <c r="G159" s="11"/>
      <c r="H159" s="45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</row>
    <row r="160" spans="2:20" ht="33.75">
      <c r="B160" s="41"/>
      <c r="C160" s="39" t="s">
        <v>66</v>
      </c>
      <c r="D160" s="11"/>
      <c r="E160" s="45"/>
      <c r="F160" s="11"/>
      <c r="G160" s="11"/>
      <c r="H160" s="45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</row>
    <row r="161" spans="2:20" ht="12.75">
      <c r="B161" s="41"/>
      <c r="C161" s="39" t="s">
        <v>67</v>
      </c>
      <c r="D161" s="11"/>
      <c r="E161" s="45"/>
      <c r="F161" s="11"/>
      <c r="G161" s="11"/>
      <c r="H161" s="45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</row>
    <row r="162" spans="2:20" ht="22.5">
      <c r="B162" s="41"/>
      <c r="C162" s="39" t="s">
        <v>68</v>
      </c>
      <c r="D162" s="11"/>
      <c r="E162" s="45"/>
      <c r="F162" s="11"/>
      <c r="G162" s="11"/>
      <c r="H162" s="45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</row>
    <row r="163" spans="2:20" ht="12.75">
      <c r="B163" s="41"/>
      <c r="C163" s="39" t="s">
        <v>69</v>
      </c>
      <c r="D163" s="11"/>
      <c r="E163" s="45"/>
      <c r="F163" s="11"/>
      <c r="G163" s="11"/>
      <c r="H163" s="45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</row>
    <row r="164" spans="2:20" ht="12.75">
      <c r="B164" s="41"/>
      <c r="C164" s="39" t="s">
        <v>70</v>
      </c>
      <c r="D164" s="11"/>
      <c r="E164" s="45"/>
      <c r="F164" s="11"/>
      <c r="G164" s="11"/>
      <c r="H164" s="45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</row>
    <row r="165" spans="2:20" ht="22.5">
      <c r="B165" s="41"/>
      <c r="C165" s="39" t="s">
        <v>71</v>
      </c>
      <c r="D165" s="11"/>
      <c r="E165" s="45"/>
      <c r="F165" s="11"/>
      <c r="G165" s="11"/>
      <c r="H165" s="45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</row>
    <row r="166" spans="2:20" ht="12.75">
      <c r="B166" s="41"/>
      <c r="C166" s="39" t="s">
        <v>72</v>
      </c>
      <c r="D166" s="11"/>
      <c r="E166" s="45"/>
      <c r="F166" s="11"/>
      <c r="G166" s="11"/>
      <c r="H166" s="45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</row>
    <row r="167" spans="2:20" ht="12.75">
      <c r="B167" s="41"/>
      <c r="C167" s="39" t="s">
        <v>73</v>
      </c>
      <c r="D167" s="11"/>
      <c r="E167" s="45"/>
      <c r="F167" s="11"/>
      <c r="G167" s="11"/>
      <c r="H167" s="45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</row>
    <row r="168" spans="2:20" ht="12.75">
      <c r="B168" s="41"/>
      <c r="C168" s="39" t="s">
        <v>702</v>
      </c>
      <c r="D168" s="11"/>
      <c r="E168" s="45"/>
      <c r="F168" s="11"/>
      <c r="G168" s="11"/>
      <c r="H168" s="45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</row>
    <row r="169" spans="2:20" ht="12.75">
      <c r="B169" s="41"/>
      <c r="C169" s="39" t="s">
        <v>703</v>
      </c>
      <c r="D169" s="11"/>
      <c r="E169" s="45"/>
      <c r="F169" s="11"/>
      <c r="G169" s="11"/>
      <c r="H169" s="45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</row>
    <row r="170" spans="2:20" ht="12.75">
      <c r="B170" s="41"/>
      <c r="C170" s="39" t="s">
        <v>74</v>
      </c>
      <c r="D170" s="11"/>
      <c r="E170" s="45"/>
      <c r="F170" s="11"/>
      <c r="G170" s="11"/>
      <c r="H170" s="45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</row>
    <row r="171" spans="2:20" ht="12.75">
      <c r="B171" s="41"/>
      <c r="C171" s="39" t="s">
        <v>75</v>
      </c>
      <c r="D171" s="11"/>
      <c r="E171" s="45"/>
      <c r="F171" s="11"/>
      <c r="G171" s="11"/>
      <c r="H171" s="45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</row>
    <row r="172" spans="2:20" ht="22.5" customHeight="1">
      <c r="B172" s="41"/>
      <c r="C172" s="39" t="s">
        <v>76</v>
      </c>
      <c r="D172" s="11"/>
      <c r="E172" s="45"/>
      <c r="F172" s="11"/>
      <c r="G172" s="11"/>
      <c r="H172" s="45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</row>
    <row r="173" spans="2:20" ht="12.75">
      <c r="B173" s="41"/>
      <c r="C173" s="39" t="s">
        <v>77</v>
      </c>
      <c r="D173" s="11"/>
      <c r="E173" s="45"/>
      <c r="F173" s="11"/>
      <c r="G173" s="11"/>
      <c r="H173" s="45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</row>
    <row r="174" spans="2:20" ht="21" customHeight="1">
      <c r="B174" s="41"/>
      <c r="C174" s="39" t="s">
        <v>78</v>
      </c>
      <c r="D174" s="11"/>
      <c r="E174" s="45"/>
      <c r="F174" s="11"/>
      <c r="G174" s="11"/>
      <c r="H174" s="45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</row>
    <row r="175" spans="2:21" ht="21" customHeight="1">
      <c r="B175" s="41"/>
      <c r="C175" s="39" t="s">
        <v>566</v>
      </c>
      <c r="D175" s="11"/>
      <c r="E175" s="45"/>
      <c r="F175" s="11"/>
      <c r="G175" s="11"/>
      <c r="H175" s="45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314"/>
    </row>
    <row r="176" spans="2:20" ht="22.5" customHeight="1">
      <c r="B176" s="42"/>
      <c r="C176" s="39" t="s">
        <v>79</v>
      </c>
      <c r="D176" s="11"/>
      <c r="E176" s="45"/>
      <c r="F176" s="11"/>
      <c r="G176" s="11"/>
      <c r="H176" s="45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</row>
    <row r="177" spans="1:20" ht="63" customHeight="1">
      <c r="A177" s="103"/>
      <c r="B177" s="104" t="s">
        <v>6</v>
      </c>
      <c r="C177" s="100" t="s">
        <v>83</v>
      </c>
      <c r="D177" s="101">
        <f>IF((F177+G177)=SUM(D178:D204),SUM(D178:D204),"`ОШ!`")</f>
        <v>0</v>
      </c>
      <c r="E177" s="101" t="s">
        <v>122</v>
      </c>
      <c r="F177" s="101">
        <f>SUM(F178:F204)</f>
        <v>0</v>
      </c>
      <c r="G177" s="101">
        <f>SUM(G178:G204)</f>
        <v>0</v>
      </c>
      <c r="H177" s="101" t="s">
        <v>122</v>
      </c>
      <c r="I177" s="101">
        <f>SUM(I178:I204)</f>
        <v>0</v>
      </c>
      <c r="J177" s="101">
        <f>IF(AND(G177+I177=SUM(J178:J204),K177+L177=SUM(J178:J204)),SUM(J178:J204),"`ОШ!`")</f>
        <v>0</v>
      </c>
      <c r="K177" s="101">
        <f>SUM(K178:K204)</f>
        <v>0</v>
      </c>
      <c r="L177" s="101">
        <f>SUM(L178:L204)</f>
        <v>0</v>
      </c>
      <c r="M177" s="101">
        <f>SUM(M178:M204)</f>
        <v>0</v>
      </c>
      <c r="N177" s="101">
        <f>SUM(N178:N204)</f>
        <v>0</v>
      </c>
      <c r="O177" s="101">
        <f>SUM(O178:O204)</f>
        <v>0</v>
      </c>
      <c r="P177" s="101">
        <f>IF((R177+S177+T177)=SUM(P178:P204),SUM(P178:P204),"`ОШИБКА!`")</f>
        <v>0</v>
      </c>
      <c r="Q177" s="101">
        <f>SUM(Q178:Q204)</f>
        <v>0</v>
      </c>
      <c r="R177" s="101">
        <f>SUM(R178:R204)</f>
        <v>0</v>
      </c>
      <c r="S177" s="101">
        <f>SUM(S178:S204)</f>
        <v>0</v>
      </c>
      <c r="T177" s="101">
        <f>SUM(T178:T204)</f>
        <v>0</v>
      </c>
    </row>
    <row r="178" spans="2:20" s="31" customFormat="1" ht="12.75">
      <c r="B178" s="43"/>
      <c r="C178" s="39" t="s">
        <v>59</v>
      </c>
      <c r="D178" s="40"/>
      <c r="E178" s="45"/>
      <c r="F178" s="40"/>
      <c r="G178" s="40"/>
      <c r="H178" s="45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</row>
    <row r="179" spans="2:20" s="31" customFormat="1" ht="12.75">
      <c r="B179" s="41"/>
      <c r="C179" s="39" t="s">
        <v>60</v>
      </c>
      <c r="D179" s="40"/>
      <c r="E179" s="45"/>
      <c r="F179" s="40"/>
      <c r="G179" s="40"/>
      <c r="H179" s="45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</row>
    <row r="180" spans="2:20" s="31" customFormat="1" ht="12.75">
      <c r="B180" s="41"/>
      <c r="C180" s="39" t="s">
        <v>61</v>
      </c>
      <c r="D180" s="40"/>
      <c r="E180" s="45"/>
      <c r="F180" s="40"/>
      <c r="G180" s="40"/>
      <c r="H180" s="45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</row>
    <row r="181" spans="2:20" s="31" customFormat="1" ht="12.75">
      <c r="B181" s="41"/>
      <c r="C181" s="39" t="s">
        <v>62</v>
      </c>
      <c r="D181" s="40"/>
      <c r="E181" s="45"/>
      <c r="F181" s="40"/>
      <c r="G181" s="40"/>
      <c r="H181" s="45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</row>
    <row r="182" spans="2:20" ht="12.75">
      <c r="B182" s="41"/>
      <c r="C182" s="39" t="s">
        <v>699</v>
      </c>
      <c r="D182" s="11"/>
      <c r="E182" s="45"/>
      <c r="F182" s="11"/>
      <c r="G182" s="11"/>
      <c r="H182" s="45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</row>
    <row r="183" spans="2:20" ht="12.75">
      <c r="B183" s="41"/>
      <c r="C183" s="39" t="s">
        <v>700</v>
      </c>
      <c r="D183" s="11"/>
      <c r="E183" s="45"/>
      <c r="F183" s="11"/>
      <c r="G183" s="11"/>
      <c r="H183" s="45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</row>
    <row r="184" spans="2:20" ht="12.75">
      <c r="B184" s="41"/>
      <c r="C184" s="39" t="s">
        <v>701</v>
      </c>
      <c r="D184" s="11"/>
      <c r="E184" s="45"/>
      <c r="F184" s="11"/>
      <c r="G184" s="11"/>
      <c r="H184" s="45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</row>
    <row r="185" spans="2:20" ht="12.75">
      <c r="B185" s="41"/>
      <c r="C185" s="39" t="s">
        <v>63</v>
      </c>
      <c r="D185" s="11"/>
      <c r="E185" s="45"/>
      <c r="F185" s="11"/>
      <c r="G185" s="11"/>
      <c r="H185" s="45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</row>
    <row r="186" spans="2:20" ht="12.75">
      <c r="B186" s="41"/>
      <c r="C186" s="39" t="s">
        <v>64</v>
      </c>
      <c r="D186" s="11"/>
      <c r="E186" s="45"/>
      <c r="F186" s="11"/>
      <c r="G186" s="11"/>
      <c r="H186" s="45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</row>
    <row r="187" spans="2:20" ht="12.75">
      <c r="B187" s="41"/>
      <c r="C187" s="39" t="s">
        <v>65</v>
      </c>
      <c r="D187" s="11"/>
      <c r="E187" s="45"/>
      <c r="F187" s="11"/>
      <c r="G187" s="11"/>
      <c r="H187" s="45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</row>
    <row r="188" spans="2:20" ht="33.75">
      <c r="B188" s="41"/>
      <c r="C188" s="39" t="s">
        <v>66</v>
      </c>
      <c r="D188" s="11"/>
      <c r="E188" s="45"/>
      <c r="F188" s="11"/>
      <c r="G188" s="11"/>
      <c r="H188" s="45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</row>
    <row r="189" spans="2:20" ht="12.75">
      <c r="B189" s="41"/>
      <c r="C189" s="39" t="s">
        <v>67</v>
      </c>
      <c r="D189" s="11"/>
      <c r="E189" s="45"/>
      <c r="F189" s="11"/>
      <c r="G189" s="11"/>
      <c r="H189" s="45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</row>
    <row r="190" spans="2:20" ht="22.5">
      <c r="B190" s="41"/>
      <c r="C190" s="39" t="s">
        <v>68</v>
      </c>
      <c r="D190" s="11"/>
      <c r="E190" s="45"/>
      <c r="F190" s="11"/>
      <c r="G190" s="11"/>
      <c r="H190" s="45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</row>
    <row r="191" spans="2:20" ht="12.75">
      <c r="B191" s="41"/>
      <c r="C191" s="39" t="s">
        <v>69</v>
      </c>
      <c r="D191" s="11"/>
      <c r="E191" s="45"/>
      <c r="F191" s="11"/>
      <c r="G191" s="11"/>
      <c r="H191" s="45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</row>
    <row r="192" spans="2:20" ht="12.75">
      <c r="B192" s="41"/>
      <c r="C192" s="39" t="s">
        <v>70</v>
      </c>
      <c r="D192" s="11"/>
      <c r="E192" s="45"/>
      <c r="F192" s="11"/>
      <c r="G192" s="11"/>
      <c r="H192" s="45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</row>
    <row r="193" spans="2:20" ht="22.5">
      <c r="B193" s="41"/>
      <c r="C193" s="39" t="s">
        <v>71</v>
      </c>
      <c r="D193" s="11"/>
      <c r="E193" s="45"/>
      <c r="F193" s="11"/>
      <c r="G193" s="11"/>
      <c r="H193" s="45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</row>
    <row r="194" spans="2:20" ht="12.75">
      <c r="B194" s="41"/>
      <c r="C194" s="39" t="s">
        <v>72</v>
      </c>
      <c r="D194" s="11"/>
      <c r="E194" s="45"/>
      <c r="F194" s="11"/>
      <c r="G194" s="11"/>
      <c r="H194" s="45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</row>
    <row r="195" spans="2:20" ht="12.75">
      <c r="B195" s="41"/>
      <c r="C195" s="39" t="s">
        <v>73</v>
      </c>
      <c r="D195" s="11"/>
      <c r="E195" s="45"/>
      <c r="F195" s="11"/>
      <c r="G195" s="11"/>
      <c r="H195" s="45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</row>
    <row r="196" spans="2:20" ht="12.75">
      <c r="B196" s="41"/>
      <c r="C196" s="39" t="s">
        <v>702</v>
      </c>
      <c r="D196" s="11"/>
      <c r="E196" s="45"/>
      <c r="F196" s="11"/>
      <c r="G196" s="11"/>
      <c r="H196" s="45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</row>
    <row r="197" spans="2:20" ht="12.75">
      <c r="B197" s="41"/>
      <c r="C197" s="39" t="s">
        <v>703</v>
      </c>
      <c r="D197" s="11"/>
      <c r="E197" s="45"/>
      <c r="F197" s="11"/>
      <c r="G197" s="11"/>
      <c r="H197" s="45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</row>
    <row r="198" spans="2:20" ht="12.75">
      <c r="B198" s="41"/>
      <c r="C198" s="39" t="s">
        <v>74</v>
      </c>
      <c r="D198" s="11"/>
      <c r="E198" s="45"/>
      <c r="F198" s="11"/>
      <c r="G198" s="11"/>
      <c r="H198" s="45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</row>
    <row r="199" spans="2:20" ht="12.75">
      <c r="B199" s="41"/>
      <c r="C199" s="39" t="s">
        <v>75</v>
      </c>
      <c r="D199" s="11"/>
      <c r="E199" s="45"/>
      <c r="F199" s="11"/>
      <c r="G199" s="11"/>
      <c r="H199" s="45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</row>
    <row r="200" spans="2:20" ht="21" customHeight="1">
      <c r="B200" s="41"/>
      <c r="C200" s="39" t="s">
        <v>76</v>
      </c>
      <c r="D200" s="11"/>
      <c r="E200" s="45"/>
      <c r="F200" s="11"/>
      <c r="G200" s="11"/>
      <c r="H200" s="45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</row>
    <row r="201" spans="2:20" ht="12.75">
      <c r="B201" s="41"/>
      <c r="C201" s="39" t="s">
        <v>77</v>
      </c>
      <c r="D201" s="11"/>
      <c r="E201" s="45"/>
      <c r="F201" s="11"/>
      <c r="G201" s="11"/>
      <c r="H201" s="45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</row>
    <row r="202" spans="2:20" ht="21" customHeight="1">
      <c r="B202" s="41"/>
      <c r="C202" s="39" t="s">
        <v>78</v>
      </c>
      <c r="D202" s="11"/>
      <c r="E202" s="45"/>
      <c r="F202" s="11"/>
      <c r="G202" s="11"/>
      <c r="H202" s="45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</row>
    <row r="203" spans="2:21" ht="21" customHeight="1">
      <c r="B203" s="41"/>
      <c r="C203" s="39" t="s">
        <v>566</v>
      </c>
      <c r="D203" s="11"/>
      <c r="E203" s="45"/>
      <c r="F203" s="11"/>
      <c r="G203" s="11"/>
      <c r="H203" s="45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314"/>
    </row>
    <row r="204" spans="2:20" ht="22.5" customHeight="1">
      <c r="B204" s="42"/>
      <c r="C204" s="39" t="s">
        <v>79</v>
      </c>
      <c r="D204" s="11"/>
      <c r="E204" s="45"/>
      <c r="F204" s="11"/>
      <c r="G204" s="11"/>
      <c r="H204" s="45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</row>
    <row r="205" spans="1:20" ht="14.25">
      <c r="A205" s="74"/>
      <c r="B205" s="683" t="s">
        <v>37</v>
      </c>
      <c r="C205" s="684"/>
      <c r="D205" s="684"/>
      <c r="E205" s="684"/>
      <c r="F205" s="684"/>
      <c r="G205" s="684"/>
      <c r="H205" s="684"/>
      <c r="I205" s="684"/>
      <c r="J205" s="684"/>
      <c r="K205" s="684"/>
      <c r="L205" s="684"/>
      <c r="M205" s="684"/>
      <c r="N205" s="684"/>
      <c r="O205" s="684"/>
      <c r="P205" s="684"/>
      <c r="Q205" s="684"/>
      <c r="R205" s="684"/>
      <c r="S205" s="684"/>
      <c r="T205" s="685"/>
    </row>
    <row r="206" spans="1:20" ht="12.75">
      <c r="A206" s="80"/>
      <c r="B206" s="105"/>
      <c r="C206" s="104" t="s">
        <v>59</v>
      </c>
      <c r="D206" s="106">
        <f>D10+D38+D66+D94+D122+D150+D178</f>
        <v>0</v>
      </c>
      <c r="E206" s="106">
        <f aca="true" t="shared" si="1" ref="E206:T206">E10+E38+E66+E94+E122+E150+E178</f>
        <v>0</v>
      </c>
      <c r="F206" s="106">
        <f t="shared" si="1"/>
        <v>0</v>
      </c>
      <c r="G206" s="106">
        <f t="shared" si="1"/>
        <v>0</v>
      </c>
      <c r="H206" s="106">
        <f t="shared" si="1"/>
        <v>0</v>
      </c>
      <c r="I206" s="106">
        <f t="shared" si="1"/>
        <v>0</v>
      </c>
      <c r="J206" s="106">
        <f t="shared" si="1"/>
        <v>0</v>
      </c>
      <c r="K206" s="106">
        <f t="shared" si="1"/>
        <v>0</v>
      </c>
      <c r="L206" s="106">
        <f t="shared" si="1"/>
        <v>0</v>
      </c>
      <c r="M206" s="106">
        <f t="shared" si="1"/>
        <v>0</v>
      </c>
      <c r="N206" s="106">
        <f t="shared" si="1"/>
        <v>0</v>
      </c>
      <c r="O206" s="106">
        <f t="shared" si="1"/>
        <v>0</v>
      </c>
      <c r="P206" s="106">
        <f t="shared" si="1"/>
        <v>0</v>
      </c>
      <c r="Q206" s="106">
        <f t="shared" si="1"/>
        <v>0</v>
      </c>
      <c r="R206" s="106">
        <f t="shared" si="1"/>
        <v>0</v>
      </c>
      <c r="S206" s="106">
        <f t="shared" si="1"/>
        <v>0</v>
      </c>
      <c r="T206" s="106">
        <f t="shared" si="1"/>
        <v>0</v>
      </c>
    </row>
    <row r="207" spans="1:20" ht="12.75">
      <c r="A207" s="93"/>
      <c r="B207" s="107"/>
      <c r="C207" s="104" t="s">
        <v>60</v>
      </c>
      <c r="D207" s="106">
        <f aca="true" t="shared" si="2" ref="D207:T207">D11+D39+D67+D95+D123+D151+D179</f>
        <v>41</v>
      </c>
      <c r="E207" s="106">
        <f t="shared" si="2"/>
        <v>0</v>
      </c>
      <c r="F207" s="106">
        <f t="shared" si="2"/>
        <v>18</v>
      </c>
      <c r="G207" s="106">
        <f t="shared" si="2"/>
        <v>1</v>
      </c>
      <c r="H207" s="106">
        <f t="shared" si="2"/>
        <v>0</v>
      </c>
      <c r="I207" s="106">
        <f t="shared" si="2"/>
        <v>0</v>
      </c>
      <c r="J207" s="106">
        <f t="shared" si="2"/>
        <v>1</v>
      </c>
      <c r="K207" s="106">
        <f t="shared" si="2"/>
        <v>0</v>
      </c>
      <c r="L207" s="106">
        <f t="shared" si="2"/>
        <v>1</v>
      </c>
      <c r="M207" s="106">
        <f t="shared" si="2"/>
        <v>0</v>
      </c>
      <c r="N207" s="106">
        <f t="shared" si="2"/>
        <v>0</v>
      </c>
      <c r="O207" s="106">
        <f t="shared" si="2"/>
        <v>0</v>
      </c>
      <c r="P207" s="106">
        <f t="shared" si="2"/>
        <v>1</v>
      </c>
      <c r="Q207" s="106">
        <f t="shared" si="2"/>
        <v>0</v>
      </c>
      <c r="R207" s="106">
        <f t="shared" si="2"/>
        <v>0</v>
      </c>
      <c r="S207" s="106">
        <f t="shared" si="2"/>
        <v>1</v>
      </c>
      <c r="T207" s="106">
        <f t="shared" si="2"/>
        <v>0</v>
      </c>
    </row>
    <row r="208" spans="1:20" ht="12.75">
      <c r="A208" s="93"/>
      <c r="B208" s="107"/>
      <c r="C208" s="104" t="s">
        <v>61</v>
      </c>
      <c r="D208" s="106">
        <f aca="true" t="shared" si="3" ref="D208:T208">D12+D40+D68+D96+D124+D152+D180</f>
        <v>0</v>
      </c>
      <c r="E208" s="106">
        <f t="shared" si="3"/>
        <v>0</v>
      </c>
      <c r="F208" s="106">
        <f t="shared" si="3"/>
        <v>0</v>
      </c>
      <c r="G208" s="106">
        <f t="shared" si="3"/>
        <v>0</v>
      </c>
      <c r="H208" s="106">
        <f t="shared" si="3"/>
        <v>0</v>
      </c>
      <c r="I208" s="106">
        <f t="shared" si="3"/>
        <v>0</v>
      </c>
      <c r="J208" s="106">
        <f t="shared" si="3"/>
        <v>0</v>
      </c>
      <c r="K208" s="106">
        <f t="shared" si="3"/>
        <v>0</v>
      </c>
      <c r="L208" s="106">
        <f t="shared" si="3"/>
        <v>0</v>
      </c>
      <c r="M208" s="106">
        <f t="shared" si="3"/>
        <v>0</v>
      </c>
      <c r="N208" s="106">
        <f t="shared" si="3"/>
        <v>0</v>
      </c>
      <c r="O208" s="106">
        <f t="shared" si="3"/>
        <v>0</v>
      </c>
      <c r="P208" s="106">
        <f t="shared" si="3"/>
        <v>0</v>
      </c>
      <c r="Q208" s="106">
        <f t="shared" si="3"/>
        <v>0</v>
      </c>
      <c r="R208" s="106">
        <f t="shared" si="3"/>
        <v>0</v>
      </c>
      <c r="S208" s="106">
        <f t="shared" si="3"/>
        <v>0</v>
      </c>
      <c r="T208" s="106">
        <f t="shared" si="3"/>
        <v>0</v>
      </c>
    </row>
    <row r="209" spans="1:20" ht="12.75">
      <c r="A209" s="93"/>
      <c r="B209" s="107"/>
      <c r="C209" s="104" t="s">
        <v>62</v>
      </c>
      <c r="D209" s="106">
        <f aca="true" t="shared" si="4" ref="D209:T209">D13+D41+D69+D97+D125+D153+D181</f>
        <v>0</v>
      </c>
      <c r="E209" s="106">
        <f t="shared" si="4"/>
        <v>0</v>
      </c>
      <c r="F209" s="106">
        <f t="shared" si="4"/>
        <v>0</v>
      </c>
      <c r="G209" s="106">
        <f t="shared" si="4"/>
        <v>0</v>
      </c>
      <c r="H209" s="106">
        <f t="shared" si="4"/>
        <v>0</v>
      </c>
      <c r="I209" s="106">
        <f t="shared" si="4"/>
        <v>0</v>
      </c>
      <c r="J209" s="106">
        <f t="shared" si="4"/>
        <v>0</v>
      </c>
      <c r="K209" s="106">
        <f t="shared" si="4"/>
        <v>0</v>
      </c>
      <c r="L209" s="106">
        <f t="shared" si="4"/>
        <v>0</v>
      </c>
      <c r="M209" s="106">
        <f t="shared" si="4"/>
        <v>0</v>
      </c>
      <c r="N209" s="106">
        <f t="shared" si="4"/>
        <v>0</v>
      </c>
      <c r="O209" s="106">
        <f t="shared" si="4"/>
        <v>0</v>
      </c>
      <c r="P209" s="106">
        <f t="shared" si="4"/>
        <v>0</v>
      </c>
      <c r="Q209" s="106">
        <f t="shared" si="4"/>
        <v>0</v>
      </c>
      <c r="R209" s="106">
        <f t="shared" si="4"/>
        <v>0</v>
      </c>
      <c r="S209" s="106">
        <f t="shared" si="4"/>
        <v>0</v>
      </c>
      <c r="T209" s="106">
        <f t="shared" si="4"/>
        <v>0</v>
      </c>
    </row>
    <row r="210" spans="1:20" ht="12.75">
      <c r="A210" s="93"/>
      <c r="B210" s="107"/>
      <c r="C210" s="104" t="s">
        <v>699</v>
      </c>
      <c r="D210" s="106">
        <f aca="true" t="shared" si="5" ref="D210:T210">D14+D42+D70+D98+D126+D154+D182</f>
        <v>63</v>
      </c>
      <c r="E210" s="106">
        <f t="shared" si="5"/>
        <v>2</v>
      </c>
      <c r="F210" s="106">
        <f t="shared" si="5"/>
        <v>52</v>
      </c>
      <c r="G210" s="106">
        <f t="shared" si="5"/>
        <v>8</v>
      </c>
      <c r="H210" s="106">
        <f t="shared" si="5"/>
        <v>0</v>
      </c>
      <c r="I210" s="106">
        <f t="shared" si="5"/>
        <v>0</v>
      </c>
      <c r="J210" s="106">
        <f t="shared" si="5"/>
        <v>8</v>
      </c>
      <c r="K210" s="106">
        <f t="shared" si="5"/>
        <v>3</v>
      </c>
      <c r="L210" s="106">
        <f t="shared" si="5"/>
        <v>5</v>
      </c>
      <c r="M210" s="106">
        <f t="shared" si="5"/>
        <v>0</v>
      </c>
      <c r="N210" s="106">
        <f t="shared" si="5"/>
        <v>0</v>
      </c>
      <c r="O210" s="106">
        <f t="shared" si="5"/>
        <v>0</v>
      </c>
      <c r="P210" s="106">
        <f t="shared" si="5"/>
        <v>4</v>
      </c>
      <c r="Q210" s="106">
        <f t="shared" si="5"/>
        <v>2</v>
      </c>
      <c r="R210" s="106">
        <f t="shared" si="5"/>
        <v>3</v>
      </c>
      <c r="S210" s="106">
        <f t="shared" si="5"/>
        <v>0</v>
      </c>
      <c r="T210" s="106">
        <f t="shared" si="5"/>
        <v>1</v>
      </c>
    </row>
    <row r="211" spans="1:20" ht="12.75">
      <c r="A211" s="93"/>
      <c r="B211" s="107"/>
      <c r="C211" s="104" t="s">
        <v>700</v>
      </c>
      <c r="D211" s="106">
        <f aca="true" t="shared" si="6" ref="D211:T211">D15+D43+D71+D99+D127+D155+D183</f>
        <v>21</v>
      </c>
      <c r="E211" s="106">
        <f t="shared" si="6"/>
        <v>0</v>
      </c>
      <c r="F211" s="106">
        <f t="shared" si="6"/>
        <v>19</v>
      </c>
      <c r="G211" s="106">
        <f t="shared" si="6"/>
        <v>2</v>
      </c>
      <c r="H211" s="106">
        <f t="shared" si="6"/>
        <v>0</v>
      </c>
      <c r="I211" s="106">
        <f t="shared" si="6"/>
        <v>1</v>
      </c>
      <c r="J211" s="106">
        <f t="shared" si="6"/>
        <v>3</v>
      </c>
      <c r="K211" s="106">
        <f t="shared" si="6"/>
        <v>0</v>
      </c>
      <c r="L211" s="106">
        <f t="shared" si="6"/>
        <v>3</v>
      </c>
      <c r="M211" s="106">
        <f t="shared" si="6"/>
        <v>0</v>
      </c>
      <c r="N211" s="106">
        <f t="shared" si="6"/>
        <v>0</v>
      </c>
      <c r="O211" s="106">
        <f t="shared" si="6"/>
        <v>0</v>
      </c>
      <c r="P211" s="106">
        <f t="shared" si="6"/>
        <v>1</v>
      </c>
      <c r="Q211" s="106">
        <f t="shared" si="6"/>
        <v>0</v>
      </c>
      <c r="R211" s="106">
        <f t="shared" si="6"/>
        <v>1</v>
      </c>
      <c r="S211" s="106">
        <f t="shared" si="6"/>
        <v>0</v>
      </c>
      <c r="T211" s="106">
        <f t="shared" si="6"/>
        <v>0</v>
      </c>
    </row>
    <row r="212" spans="1:20" ht="22.5">
      <c r="A212" s="93"/>
      <c r="B212" s="107"/>
      <c r="C212" s="104" t="s">
        <v>701</v>
      </c>
      <c r="D212" s="106">
        <f aca="true" t="shared" si="7" ref="D212:T212">D16+D44+D72+D100+D128+D156+D184</f>
        <v>3</v>
      </c>
      <c r="E212" s="106">
        <f t="shared" si="7"/>
        <v>0</v>
      </c>
      <c r="F212" s="106">
        <f t="shared" si="7"/>
        <v>1</v>
      </c>
      <c r="G212" s="106">
        <f t="shared" si="7"/>
        <v>2</v>
      </c>
      <c r="H212" s="106">
        <f t="shared" si="7"/>
        <v>0</v>
      </c>
      <c r="I212" s="106">
        <f t="shared" si="7"/>
        <v>0</v>
      </c>
      <c r="J212" s="106">
        <f t="shared" si="7"/>
        <v>2</v>
      </c>
      <c r="K212" s="106">
        <f t="shared" si="7"/>
        <v>0</v>
      </c>
      <c r="L212" s="106">
        <f t="shared" si="7"/>
        <v>2</v>
      </c>
      <c r="M212" s="106">
        <f t="shared" si="7"/>
        <v>0</v>
      </c>
      <c r="N212" s="106">
        <f t="shared" si="7"/>
        <v>0</v>
      </c>
      <c r="O212" s="106">
        <f t="shared" si="7"/>
        <v>0</v>
      </c>
      <c r="P212" s="106">
        <f t="shared" si="7"/>
        <v>2</v>
      </c>
      <c r="Q212" s="106">
        <f t="shared" si="7"/>
        <v>0</v>
      </c>
      <c r="R212" s="106">
        <f t="shared" si="7"/>
        <v>1</v>
      </c>
      <c r="S212" s="106">
        <f t="shared" si="7"/>
        <v>1</v>
      </c>
      <c r="T212" s="106">
        <f t="shared" si="7"/>
        <v>0</v>
      </c>
    </row>
    <row r="213" spans="1:20" ht="12.75">
      <c r="A213" s="93"/>
      <c r="B213" s="107"/>
      <c r="C213" s="104" t="s">
        <v>63</v>
      </c>
      <c r="D213" s="106">
        <f aca="true" t="shared" si="8" ref="D213:T213">D17+D45+D73+D101+D129+D157+D185</f>
        <v>12</v>
      </c>
      <c r="E213" s="106">
        <f t="shared" si="8"/>
        <v>0</v>
      </c>
      <c r="F213" s="106">
        <f t="shared" si="8"/>
        <v>11</v>
      </c>
      <c r="G213" s="106">
        <f t="shared" si="8"/>
        <v>1</v>
      </c>
      <c r="H213" s="106">
        <f t="shared" si="8"/>
        <v>0</v>
      </c>
      <c r="I213" s="106">
        <f t="shared" si="8"/>
        <v>0</v>
      </c>
      <c r="J213" s="106">
        <f t="shared" si="8"/>
        <v>1</v>
      </c>
      <c r="K213" s="106">
        <f t="shared" si="8"/>
        <v>0</v>
      </c>
      <c r="L213" s="106">
        <f t="shared" si="8"/>
        <v>1</v>
      </c>
      <c r="M213" s="106">
        <f t="shared" si="8"/>
        <v>0</v>
      </c>
      <c r="N213" s="106">
        <f t="shared" si="8"/>
        <v>0</v>
      </c>
      <c r="O213" s="106">
        <f t="shared" si="8"/>
        <v>0</v>
      </c>
      <c r="P213" s="106">
        <f t="shared" si="8"/>
        <v>1</v>
      </c>
      <c r="Q213" s="106">
        <f t="shared" si="8"/>
        <v>0</v>
      </c>
      <c r="R213" s="106">
        <f t="shared" si="8"/>
        <v>0</v>
      </c>
      <c r="S213" s="106">
        <f t="shared" si="8"/>
        <v>1</v>
      </c>
      <c r="T213" s="106">
        <f t="shared" si="8"/>
        <v>0</v>
      </c>
    </row>
    <row r="214" spans="1:20" ht="12.75">
      <c r="A214" s="93"/>
      <c r="B214" s="107"/>
      <c r="C214" s="104" t="s">
        <v>64</v>
      </c>
      <c r="D214" s="106">
        <f aca="true" t="shared" si="9" ref="D214:T214">D18+D46+D74+D102+D130+D158+D186</f>
        <v>0</v>
      </c>
      <c r="E214" s="106">
        <f t="shared" si="9"/>
        <v>0</v>
      </c>
      <c r="F214" s="106">
        <f t="shared" si="9"/>
        <v>0</v>
      </c>
      <c r="G214" s="106">
        <f t="shared" si="9"/>
        <v>0</v>
      </c>
      <c r="H214" s="106">
        <f t="shared" si="9"/>
        <v>0</v>
      </c>
      <c r="I214" s="106">
        <f t="shared" si="9"/>
        <v>0</v>
      </c>
      <c r="J214" s="106">
        <f t="shared" si="9"/>
        <v>0</v>
      </c>
      <c r="K214" s="106">
        <f t="shared" si="9"/>
        <v>0</v>
      </c>
      <c r="L214" s="106">
        <f t="shared" si="9"/>
        <v>0</v>
      </c>
      <c r="M214" s="106">
        <f t="shared" si="9"/>
        <v>0</v>
      </c>
      <c r="N214" s="106">
        <f t="shared" si="9"/>
        <v>0</v>
      </c>
      <c r="O214" s="106">
        <f t="shared" si="9"/>
        <v>0</v>
      </c>
      <c r="P214" s="106">
        <f t="shared" si="9"/>
        <v>0</v>
      </c>
      <c r="Q214" s="106">
        <f t="shared" si="9"/>
        <v>0</v>
      </c>
      <c r="R214" s="106">
        <f t="shared" si="9"/>
        <v>0</v>
      </c>
      <c r="S214" s="106">
        <f t="shared" si="9"/>
        <v>0</v>
      </c>
      <c r="T214" s="106">
        <f t="shared" si="9"/>
        <v>0</v>
      </c>
    </row>
    <row r="215" spans="1:20" ht="12.75">
      <c r="A215" s="93"/>
      <c r="B215" s="107"/>
      <c r="C215" s="104" t="s">
        <v>65</v>
      </c>
      <c r="D215" s="106">
        <f aca="true" t="shared" si="10" ref="D215:T215">D19+D47+D75+D103+D131+D159+D187</f>
        <v>1</v>
      </c>
      <c r="E215" s="106">
        <f t="shared" si="10"/>
        <v>0</v>
      </c>
      <c r="F215" s="106">
        <f t="shared" si="10"/>
        <v>1</v>
      </c>
      <c r="G215" s="106">
        <f t="shared" si="10"/>
        <v>0</v>
      </c>
      <c r="H215" s="106">
        <f t="shared" si="10"/>
        <v>0</v>
      </c>
      <c r="I215" s="106">
        <f t="shared" si="10"/>
        <v>0</v>
      </c>
      <c r="J215" s="106">
        <f t="shared" si="10"/>
        <v>0</v>
      </c>
      <c r="K215" s="106">
        <f t="shared" si="10"/>
        <v>0</v>
      </c>
      <c r="L215" s="106">
        <f t="shared" si="10"/>
        <v>0</v>
      </c>
      <c r="M215" s="106">
        <f t="shared" si="10"/>
        <v>0</v>
      </c>
      <c r="N215" s="106">
        <f t="shared" si="10"/>
        <v>0</v>
      </c>
      <c r="O215" s="106">
        <f t="shared" si="10"/>
        <v>0</v>
      </c>
      <c r="P215" s="106">
        <f t="shared" si="10"/>
        <v>0</v>
      </c>
      <c r="Q215" s="106">
        <f t="shared" si="10"/>
        <v>0</v>
      </c>
      <c r="R215" s="106">
        <f t="shared" si="10"/>
        <v>0</v>
      </c>
      <c r="S215" s="106">
        <f t="shared" si="10"/>
        <v>0</v>
      </c>
      <c r="T215" s="106">
        <f t="shared" si="10"/>
        <v>0</v>
      </c>
    </row>
    <row r="216" spans="1:20" ht="33.75">
      <c r="A216" s="93"/>
      <c r="B216" s="107"/>
      <c r="C216" s="104" t="s">
        <v>66</v>
      </c>
      <c r="D216" s="106">
        <f aca="true" t="shared" si="11" ref="D216:T216">D20+D48+D76+D104+D132+D160+D188</f>
        <v>0</v>
      </c>
      <c r="E216" s="106">
        <f t="shared" si="11"/>
        <v>0</v>
      </c>
      <c r="F216" s="106">
        <f t="shared" si="11"/>
        <v>0</v>
      </c>
      <c r="G216" s="106">
        <f t="shared" si="11"/>
        <v>0</v>
      </c>
      <c r="H216" s="106">
        <f t="shared" si="11"/>
        <v>0</v>
      </c>
      <c r="I216" s="106">
        <f t="shared" si="11"/>
        <v>0</v>
      </c>
      <c r="J216" s="106">
        <f t="shared" si="11"/>
        <v>0</v>
      </c>
      <c r="K216" s="106">
        <f t="shared" si="11"/>
        <v>0</v>
      </c>
      <c r="L216" s="106">
        <f t="shared" si="11"/>
        <v>0</v>
      </c>
      <c r="M216" s="106">
        <f t="shared" si="11"/>
        <v>0</v>
      </c>
      <c r="N216" s="106">
        <f t="shared" si="11"/>
        <v>0</v>
      </c>
      <c r="O216" s="106">
        <f t="shared" si="11"/>
        <v>0</v>
      </c>
      <c r="P216" s="106">
        <f t="shared" si="11"/>
        <v>0</v>
      </c>
      <c r="Q216" s="106">
        <f t="shared" si="11"/>
        <v>0</v>
      </c>
      <c r="R216" s="106">
        <f t="shared" si="11"/>
        <v>0</v>
      </c>
      <c r="S216" s="106">
        <f t="shared" si="11"/>
        <v>0</v>
      </c>
      <c r="T216" s="106">
        <f t="shared" si="11"/>
        <v>0</v>
      </c>
    </row>
    <row r="217" spans="1:20" ht="12.75">
      <c r="A217" s="93"/>
      <c r="B217" s="107"/>
      <c r="C217" s="104" t="s">
        <v>67</v>
      </c>
      <c r="D217" s="106">
        <f aca="true" t="shared" si="12" ref="D217:T217">D21+D49+D77+D105+D133+D161+D189</f>
        <v>1</v>
      </c>
      <c r="E217" s="106">
        <f t="shared" si="12"/>
        <v>0</v>
      </c>
      <c r="F217" s="106">
        <f t="shared" si="12"/>
        <v>1</v>
      </c>
      <c r="G217" s="106">
        <f t="shared" si="12"/>
        <v>0</v>
      </c>
      <c r="H217" s="106">
        <f t="shared" si="12"/>
        <v>0</v>
      </c>
      <c r="I217" s="106">
        <f t="shared" si="12"/>
        <v>0</v>
      </c>
      <c r="J217" s="106">
        <f t="shared" si="12"/>
        <v>0</v>
      </c>
      <c r="K217" s="106">
        <f t="shared" si="12"/>
        <v>0</v>
      </c>
      <c r="L217" s="106">
        <f t="shared" si="12"/>
        <v>0</v>
      </c>
      <c r="M217" s="106">
        <f t="shared" si="12"/>
        <v>0</v>
      </c>
      <c r="N217" s="106">
        <f t="shared" si="12"/>
        <v>0</v>
      </c>
      <c r="O217" s="106">
        <f t="shared" si="12"/>
        <v>0</v>
      </c>
      <c r="P217" s="106">
        <f t="shared" si="12"/>
        <v>0</v>
      </c>
      <c r="Q217" s="106">
        <f t="shared" si="12"/>
        <v>0</v>
      </c>
      <c r="R217" s="106">
        <f t="shared" si="12"/>
        <v>0</v>
      </c>
      <c r="S217" s="106">
        <f t="shared" si="12"/>
        <v>0</v>
      </c>
      <c r="T217" s="106">
        <f t="shared" si="12"/>
        <v>0</v>
      </c>
    </row>
    <row r="218" spans="1:20" ht="22.5">
      <c r="A218" s="93"/>
      <c r="B218" s="107"/>
      <c r="C218" s="104" t="s">
        <v>68</v>
      </c>
      <c r="D218" s="106">
        <f aca="true" t="shared" si="13" ref="D218:T218">D22+D50+D78+D106+D134+D162+D190</f>
        <v>0</v>
      </c>
      <c r="E218" s="106">
        <f t="shared" si="13"/>
        <v>0</v>
      </c>
      <c r="F218" s="106">
        <f t="shared" si="13"/>
        <v>0</v>
      </c>
      <c r="G218" s="106">
        <f t="shared" si="13"/>
        <v>0</v>
      </c>
      <c r="H218" s="106">
        <f t="shared" si="13"/>
        <v>0</v>
      </c>
      <c r="I218" s="106">
        <f t="shared" si="13"/>
        <v>0</v>
      </c>
      <c r="J218" s="106">
        <f t="shared" si="13"/>
        <v>0</v>
      </c>
      <c r="K218" s="106">
        <f t="shared" si="13"/>
        <v>0</v>
      </c>
      <c r="L218" s="106">
        <f t="shared" si="13"/>
        <v>0</v>
      </c>
      <c r="M218" s="106">
        <f t="shared" si="13"/>
        <v>0</v>
      </c>
      <c r="N218" s="106">
        <f t="shared" si="13"/>
        <v>0</v>
      </c>
      <c r="O218" s="106">
        <f t="shared" si="13"/>
        <v>0</v>
      </c>
      <c r="P218" s="106">
        <f t="shared" si="13"/>
        <v>0</v>
      </c>
      <c r="Q218" s="106">
        <f t="shared" si="13"/>
        <v>0</v>
      </c>
      <c r="R218" s="106">
        <f t="shared" si="13"/>
        <v>0</v>
      </c>
      <c r="S218" s="106">
        <f t="shared" si="13"/>
        <v>0</v>
      </c>
      <c r="T218" s="106">
        <f t="shared" si="13"/>
        <v>0</v>
      </c>
    </row>
    <row r="219" spans="1:20" ht="12.75">
      <c r="A219" s="93"/>
      <c r="B219" s="107"/>
      <c r="C219" s="104" t="s">
        <v>69</v>
      </c>
      <c r="D219" s="106">
        <f aca="true" t="shared" si="14" ref="D219:T219">D23+D51+D79+D107+D135+D163+D191</f>
        <v>4</v>
      </c>
      <c r="E219" s="106">
        <f t="shared" si="14"/>
        <v>0</v>
      </c>
      <c r="F219" s="106">
        <f t="shared" si="14"/>
        <v>4</v>
      </c>
      <c r="G219" s="106">
        <f t="shared" si="14"/>
        <v>0</v>
      </c>
      <c r="H219" s="106">
        <f t="shared" si="14"/>
        <v>0</v>
      </c>
      <c r="I219" s="106">
        <f t="shared" si="14"/>
        <v>0</v>
      </c>
      <c r="J219" s="106">
        <f t="shared" si="14"/>
        <v>0</v>
      </c>
      <c r="K219" s="106">
        <f t="shared" si="14"/>
        <v>0</v>
      </c>
      <c r="L219" s="106">
        <f t="shared" si="14"/>
        <v>0</v>
      </c>
      <c r="M219" s="106">
        <f t="shared" si="14"/>
        <v>0</v>
      </c>
      <c r="N219" s="106">
        <f t="shared" si="14"/>
        <v>0</v>
      </c>
      <c r="O219" s="106">
        <f t="shared" si="14"/>
        <v>0</v>
      </c>
      <c r="P219" s="106">
        <f t="shared" si="14"/>
        <v>0</v>
      </c>
      <c r="Q219" s="106">
        <f t="shared" si="14"/>
        <v>0</v>
      </c>
      <c r="R219" s="106">
        <f t="shared" si="14"/>
        <v>0</v>
      </c>
      <c r="S219" s="106">
        <f t="shared" si="14"/>
        <v>0</v>
      </c>
      <c r="T219" s="106">
        <f t="shared" si="14"/>
        <v>0</v>
      </c>
    </row>
    <row r="220" spans="1:20" ht="22.5">
      <c r="A220" s="93"/>
      <c r="B220" s="107"/>
      <c r="C220" s="104" t="s">
        <v>70</v>
      </c>
      <c r="D220" s="106">
        <f aca="true" t="shared" si="15" ref="D220:T220">D24+D52+D80+D108+D136+D164+D192</f>
        <v>22</v>
      </c>
      <c r="E220" s="106">
        <f t="shared" si="15"/>
        <v>0</v>
      </c>
      <c r="F220" s="106">
        <f t="shared" si="15"/>
        <v>15</v>
      </c>
      <c r="G220" s="106">
        <f t="shared" si="15"/>
        <v>7</v>
      </c>
      <c r="H220" s="106">
        <f t="shared" si="15"/>
        <v>0</v>
      </c>
      <c r="I220" s="106">
        <f t="shared" si="15"/>
        <v>0</v>
      </c>
      <c r="J220" s="106">
        <f t="shared" si="15"/>
        <v>7</v>
      </c>
      <c r="K220" s="106">
        <f t="shared" si="15"/>
        <v>0</v>
      </c>
      <c r="L220" s="106">
        <f t="shared" si="15"/>
        <v>7</v>
      </c>
      <c r="M220" s="106">
        <f t="shared" si="15"/>
        <v>0</v>
      </c>
      <c r="N220" s="106">
        <f t="shared" si="15"/>
        <v>0</v>
      </c>
      <c r="O220" s="106">
        <f t="shared" si="15"/>
        <v>0</v>
      </c>
      <c r="P220" s="106">
        <f t="shared" si="15"/>
        <v>7</v>
      </c>
      <c r="Q220" s="106">
        <f t="shared" si="15"/>
        <v>2</v>
      </c>
      <c r="R220" s="106">
        <f t="shared" si="15"/>
        <v>6</v>
      </c>
      <c r="S220" s="106">
        <f t="shared" si="15"/>
        <v>1</v>
      </c>
      <c r="T220" s="106">
        <f t="shared" si="15"/>
        <v>0</v>
      </c>
    </row>
    <row r="221" spans="1:20" ht="22.5">
      <c r="A221" s="93"/>
      <c r="B221" s="107"/>
      <c r="C221" s="104" t="s">
        <v>71</v>
      </c>
      <c r="D221" s="106">
        <f aca="true" t="shared" si="16" ref="D221:T221">D25+D53+D81+D109+D137+D165+D193</f>
        <v>4</v>
      </c>
      <c r="E221" s="106">
        <f t="shared" si="16"/>
        <v>0</v>
      </c>
      <c r="F221" s="106">
        <f t="shared" si="16"/>
        <v>0</v>
      </c>
      <c r="G221" s="106">
        <f t="shared" si="16"/>
        <v>4</v>
      </c>
      <c r="H221" s="106">
        <f t="shared" si="16"/>
        <v>0</v>
      </c>
      <c r="I221" s="106">
        <f t="shared" si="16"/>
        <v>0</v>
      </c>
      <c r="J221" s="106">
        <f t="shared" si="16"/>
        <v>4</v>
      </c>
      <c r="K221" s="106">
        <f t="shared" si="16"/>
        <v>0</v>
      </c>
      <c r="L221" s="106">
        <f t="shared" si="16"/>
        <v>4</v>
      </c>
      <c r="M221" s="106">
        <f t="shared" si="16"/>
        <v>0</v>
      </c>
      <c r="N221" s="106">
        <f t="shared" si="16"/>
        <v>0</v>
      </c>
      <c r="O221" s="106">
        <f t="shared" si="16"/>
        <v>0</v>
      </c>
      <c r="P221" s="106">
        <f t="shared" si="16"/>
        <v>2</v>
      </c>
      <c r="Q221" s="106">
        <f t="shared" si="16"/>
        <v>1</v>
      </c>
      <c r="R221" s="106">
        <f t="shared" si="16"/>
        <v>0</v>
      </c>
      <c r="S221" s="106">
        <f t="shared" si="16"/>
        <v>2</v>
      </c>
      <c r="T221" s="106">
        <f t="shared" si="16"/>
        <v>0</v>
      </c>
    </row>
    <row r="222" spans="1:20" ht="13.5" customHeight="1">
      <c r="A222" s="93"/>
      <c r="B222" s="107"/>
      <c r="C222" s="104" t="s">
        <v>72</v>
      </c>
      <c r="D222" s="106">
        <f aca="true" t="shared" si="17" ref="D222:T222">D26+D54+D82+D110+D138+D166+D194</f>
        <v>0</v>
      </c>
      <c r="E222" s="106">
        <f t="shared" si="17"/>
        <v>0</v>
      </c>
      <c r="F222" s="106">
        <f t="shared" si="17"/>
        <v>0</v>
      </c>
      <c r="G222" s="106">
        <f t="shared" si="17"/>
        <v>0</v>
      </c>
      <c r="H222" s="106">
        <f t="shared" si="17"/>
        <v>0</v>
      </c>
      <c r="I222" s="106">
        <f t="shared" si="17"/>
        <v>0</v>
      </c>
      <c r="J222" s="106">
        <f t="shared" si="17"/>
        <v>0</v>
      </c>
      <c r="K222" s="106">
        <f t="shared" si="17"/>
        <v>0</v>
      </c>
      <c r="L222" s="106">
        <f t="shared" si="17"/>
        <v>0</v>
      </c>
      <c r="M222" s="106">
        <f t="shared" si="17"/>
        <v>0</v>
      </c>
      <c r="N222" s="106">
        <f t="shared" si="17"/>
        <v>0</v>
      </c>
      <c r="O222" s="106">
        <f t="shared" si="17"/>
        <v>0</v>
      </c>
      <c r="P222" s="106">
        <f t="shared" si="17"/>
        <v>0</v>
      </c>
      <c r="Q222" s="106">
        <f t="shared" si="17"/>
        <v>0</v>
      </c>
      <c r="R222" s="106">
        <f t="shared" si="17"/>
        <v>0</v>
      </c>
      <c r="S222" s="106">
        <f t="shared" si="17"/>
        <v>0</v>
      </c>
      <c r="T222" s="106">
        <f t="shared" si="17"/>
        <v>0</v>
      </c>
    </row>
    <row r="223" spans="1:20" ht="12.75">
      <c r="A223" s="93"/>
      <c r="B223" s="107"/>
      <c r="C223" s="104" t="s">
        <v>73</v>
      </c>
      <c r="D223" s="106">
        <f aca="true" t="shared" si="18" ref="D223:T223">D27+D55+D83+D111+D139+D167+D195</f>
        <v>0</v>
      </c>
      <c r="E223" s="106">
        <f t="shared" si="18"/>
        <v>0</v>
      </c>
      <c r="F223" s="106">
        <f t="shared" si="18"/>
        <v>0</v>
      </c>
      <c r="G223" s="106">
        <f t="shared" si="18"/>
        <v>0</v>
      </c>
      <c r="H223" s="106">
        <f t="shared" si="18"/>
        <v>0</v>
      </c>
      <c r="I223" s="106">
        <f t="shared" si="18"/>
        <v>0</v>
      </c>
      <c r="J223" s="106">
        <f t="shared" si="18"/>
        <v>0</v>
      </c>
      <c r="K223" s="106">
        <f t="shared" si="18"/>
        <v>0</v>
      </c>
      <c r="L223" s="106">
        <f t="shared" si="18"/>
        <v>0</v>
      </c>
      <c r="M223" s="106">
        <f t="shared" si="18"/>
        <v>0</v>
      </c>
      <c r="N223" s="106">
        <f t="shared" si="18"/>
        <v>0</v>
      </c>
      <c r="O223" s="106">
        <f t="shared" si="18"/>
        <v>0</v>
      </c>
      <c r="P223" s="106">
        <f t="shared" si="18"/>
        <v>0</v>
      </c>
      <c r="Q223" s="106">
        <f t="shared" si="18"/>
        <v>0</v>
      </c>
      <c r="R223" s="106">
        <f t="shared" si="18"/>
        <v>0</v>
      </c>
      <c r="S223" s="106">
        <f t="shared" si="18"/>
        <v>0</v>
      </c>
      <c r="T223" s="106">
        <f t="shared" si="18"/>
        <v>0</v>
      </c>
    </row>
    <row r="224" spans="1:20" ht="12.75">
      <c r="A224" s="93"/>
      <c r="B224" s="107"/>
      <c r="C224" s="104" t="s">
        <v>702</v>
      </c>
      <c r="D224" s="106">
        <f aca="true" t="shared" si="19" ref="D224:T224">D28+D56+D84+D112+D140+D168+D196</f>
        <v>0</v>
      </c>
      <c r="E224" s="106">
        <f t="shared" si="19"/>
        <v>0</v>
      </c>
      <c r="F224" s="106">
        <f t="shared" si="19"/>
        <v>0</v>
      </c>
      <c r="G224" s="106">
        <f t="shared" si="19"/>
        <v>0</v>
      </c>
      <c r="H224" s="106">
        <f t="shared" si="19"/>
        <v>0</v>
      </c>
      <c r="I224" s="106">
        <f t="shared" si="19"/>
        <v>0</v>
      </c>
      <c r="J224" s="106">
        <f t="shared" si="19"/>
        <v>0</v>
      </c>
      <c r="K224" s="106">
        <f t="shared" si="19"/>
        <v>0</v>
      </c>
      <c r="L224" s="106">
        <f t="shared" si="19"/>
        <v>0</v>
      </c>
      <c r="M224" s="106">
        <f t="shared" si="19"/>
        <v>0</v>
      </c>
      <c r="N224" s="106">
        <f t="shared" si="19"/>
        <v>0</v>
      </c>
      <c r="O224" s="106">
        <f t="shared" si="19"/>
        <v>0</v>
      </c>
      <c r="P224" s="106">
        <f t="shared" si="19"/>
        <v>0</v>
      </c>
      <c r="Q224" s="106">
        <f t="shared" si="19"/>
        <v>0</v>
      </c>
      <c r="R224" s="106">
        <f t="shared" si="19"/>
        <v>0</v>
      </c>
      <c r="S224" s="106">
        <f t="shared" si="19"/>
        <v>0</v>
      </c>
      <c r="T224" s="106">
        <f t="shared" si="19"/>
        <v>0</v>
      </c>
    </row>
    <row r="225" spans="1:20" ht="12.75">
      <c r="A225" s="93"/>
      <c r="B225" s="107"/>
      <c r="C225" s="104" t="s">
        <v>703</v>
      </c>
      <c r="D225" s="106">
        <f aca="true" t="shared" si="20" ref="D225:T225">D29+D57+D85+D113+D141+D169+D197</f>
        <v>0</v>
      </c>
      <c r="E225" s="106">
        <f t="shared" si="20"/>
        <v>0</v>
      </c>
      <c r="F225" s="106">
        <f t="shared" si="20"/>
        <v>0</v>
      </c>
      <c r="G225" s="106">
        <f t="shared" si="20"/>
        <v>0</v>
      </c>
      <c r="H225" s="106">
        <f t="shared" si="20"/>
        <v>0</v>
      </c>
      <c r="I225" s="106">
        <f t="shared" si="20"/>
        <v>0</v>
      </c>
      <c r="J225" s="106">
        <f t="shared" si="20"/>
        <v>0</v>
      </c>
      <c r="K225" s="106">
        <f t="shared" si="20"/>
        <v>0</v>
      </c>
      <c r="L225" s="106">
        <f t="shared" si="20"/>
        <v>0</v>
      </c>
      <c r="M225" s="106">
        <f t="shared" si="20"/>
        <v>0</v>
      </c>
      <c r="N225" s="106">
        <f t="shared" si="20"/>
        <v>0</v>
      </c>
      <c r="O225" s="106">
        <f t="shared" si="20"/>
        <v>0</v>
      </c>
      <c r="P225" s="106">
        <f t="shared" si="20"/>
        <v>0</v>
      </c>
      <c r="Q225" s="106">
        <f t="shared" si="20"/>
        <v>0</v>
      </c>
      <c r="R225" s="106">
        <f t="shared" si="20"/>
        <v>0</v>
      </c>
      <c r="S225" s="106">
        <f t="shared" si="20"/>
        <v>0</v>
      </c>
      <c r="T225" s="106">
        <f t="shared" si="20"/>
        <v>0</v>
      </c>
    </row>
    <row r="226" spans="1:20" ht="12.75">
      <c r="A226" s="93"/>
      <c r="B226" s="107"/>
      <c r="C226" s="104" t="s">
        <v>74</v>
      </c>
      <c r="D226" s="106">
        <f aca="true" t="shared" si="21" ref="D226:T226">D30+D58+D86+D114+D142+D170+D198</f>
        <v>0</v>
      </c>
      <c r="E226" s="106">
        <f t="shared" si="21"/>
        <v>0</v>
      </c>
      <c r="F226" s="106">
        <f t="shared" si="21"/>
        <v>0</v>
      </c>
      <c r="G226" s="106">
        <f t="shared" si="21"/>
        <v>0</v>
      </c>
      <c r="H226" s="106">
        <f t="shared" si="21"/>
        <v>0</v>
      </c>
      <c r="I226" s="106">
        <f t="shared" si="21"/>
        <v>0</v>
      </c>
      <c r="J226" s="106">
        <f t="shared" si="21"/>
        <v>0</v>
      </c>
      <c r="K226" s="106">
        <f t="shared" si="21"/>
        <v>0</v>
      </c>
      <c r="L226" s="106">
        <f t="shared" si="21"/>
        <v>0</v>
      </c>
      <c r="M226" s="106">
        <f t="shared" si="21"/>
        <v>0</v>
      </c>
      <c r="N226" s="106">
        <f t="shared" si="21"/>
        <v>0</v>
      </c>
      <c r="O226" s="106">
        <f t="shared" si="21"/>
        <v>0</v>
      </c>
      <c r="P226" s="106">
        <f t="shared" si="21"/>
        <v>0</v>
      </c>
      <c r="Q226" s="106">
        <f t="shared" si="21"/>
        <v>0</v>
      </c>
      <c r="R226" s="106">
        <f t="shared" si="21"/>
        <v>0</v>
      </c>
      <c r="S226" s="106">
        <f t="shared" si="21"/>
        <v>0</v>
      </c>
      <c r="T226" s="106">
        <f t="shared" si="21"/>
        <v>0</v>
      </c>
    </row>
    <row r="227" spans="1:20" ht="12.75">
      <c r="A227" s="93"/>
      <c r="B227" s="107"/>
      <c r="C227" s="104" t="s">
        <v>75</v>
      </c>
      <c r="D227" s="106">
        <f aca="true" t="shared" si="22" ref="D227:T227">D31+D59+D87+D115+D143+D171+D199</f>
        <v>0</v>
      </c>
      <c r="E227" s="106">
        <f t="shared" si="22"/>
        <v>0</v>
      </c>
      <c r="F227" s="106">
        <f t="shared" si="22"/>
        <v>0</v>
      </c>
      <c r="G227" s="106">
        <f t="shared" si="22"/>
        <v>0</v>
      </c>
      <c r="H227" s="106">
        <f t="shared" si="22"/>
        <v>0</v>
      </c>
      <c r="I227" s="106">
        <f t="shared" si="22"/>
        <v>0</v>
      </c>
      <c r="J227" s="106">
        <f t="shared" si="22"/>
        <v>0</v>
      </c>
      <c r="K227" s="106">
        <f t="shared" si="22"/>
        <v>0</v>
      </c>
      <c r="L227" s="106">
        <f t="shared" si="22"/>
        <v>0</v>
      </c>
      <c r="M227" s="106">
        <f t="shared" si="22"/>
        <v>0</v>
      </c>
      <c r="N227" s="106">
        <f t="shared" si="22"/>
        <v>0</v>
      </c>
      <c r="O227" s="106">
        <f t="shared" si="22"/>
        <v>0</v>
      </c>
      <c r="P227" s="106">
        <f t="shared" si="22"/>
        <v>0</v>
      </c>
      <c r="Q227" s="106">
        <f t="shared" si="22"/>
        <v>0</v>
      </c>
      <c r="R227" s="106">
        <f t="shared" si="22"/>
        <v>0</v>
      </c>
      <c r="S227" s="106">
        <f t="shared" si="22"/>
        <v>0</v>
      </c>
      <c r="T227" s="106">
        <f t="shared" si="22"/>
        <v>0</v>
      </c>
    </row>
    <row r="228" spans="1:20" ht="23.25" customHeight="1">
      <c r="A228" s="93"/>
      <c r="B228" s="107"/>
      <c r="C228" s="104" t="s">
        <v>76</v>
      </c>
      <c r="D228" s="106">
        <f aca="true" t="shared" si="23" ref="D228:T228">D32+D60+D88+D116+D144+D172+D200</f>
        <v>0</v>
      </c>
      <c r="E228" s="106">
        <f t="shared" si="23"/>
        <v>0</v>
      </c>
      <c r="F228" s="106">
        <f t="shared" si="23"/>
        <v>0</v>
      </c>
      <c r="G228" s="106">
        <f t="shared" si="23"/>
        <v>0</v>
      </c>
      <c r="H228" s="106">
        <f t="shared" si="23"/>
        <v>0</v>
      </c>
      <c r="I228" s="106">
        <f t="shared" si="23"/>
        <v>0</v>
      </c>
      <c r="J228" s="106">
        <f t="shared" si="23"/>
        <v>0</v>
      </c>
      <c r="K228" s="106">
        <f t="shared" si="23"/>
        <v>0</v>
      </c>
      <c r="L228" s="106">
        <f t="shared" si="23"/>
        <v>0</v>
      </c>
      <c r="M228" s="106">
        <f t="shared" si="23"/>
        <v>0</v>
      </c>
      <c r="N228" s="106">
        <f t="shared" si="23"/>
        <v>0</v>
      </c>
      <c r="O228" s="106">
        <f t="shared" si="23"/>
        <v>0</v>
      </c>
      <c r="P228" s="106">
        <f t="shared" si="23"/>
        <v>0</v>
      </c>
      <c r="Q228" s="106">
        <f t="shared" si="23"/>
        <v>0</v>
      </c>
      <c r="R228" s="106">
        <f t="shared" si="23"/>
        <v>0</v>
      </c>
      <c r="S228" s="106">
        <f t="shared" si="23"/>
        <v>0</v>
      </c>
      <c r="T228" s="106">
        <f t="shared" si="23"/>
        <v>0</v>
      </c>
    </row>
    <row r="229" spans="1:20" ht="12.75">
      <c r="A229" s="93"/>
      <c r="B229" s="107"/>
      <c r="C229" s="104" t="s">
        <v>77</v>
      </c>
      <c r="D229" s="106">
        <f aca="true" t="shared" si="24" ref="D229:T229">D33+D61+D89+D117+D145+D173+D201</f>
        <v>8</v>
      </c>
      <c r="E229" s="106">
        <f t="shared" si="24"/>
        <v>0</v>
      </c>
      <c r="F229" s="106">
        <f t="shared" si="24"/>
        <v>7</v>
      </c>
      <c r="G229" s="106">
        <f t="shared" si="24"/>
        <v>1</v>
      </c>
      <c r="H229" s="106">
        <f t="shared" si="24"/>
        <v>0</v>
      </c>
      <c r="I229" s="106">
        <f t="shared" si="24"/>
        <v>0</v>
      </c>
      <c r="J229" s="106">
        <f t="shared" si="24"/>
        <v>1</v>
      </c>
      <c r="K229" s="106">
        <f t="shared" si="24"/>
        <v>0</v>
      </c>
      <c r="L229" s="106">
        <f t="shared" si="24"/>
        <v>1</v>
      </c>
      <c r="M229" s="106">
        <f t="shared" si="24"/>
        <v>0</v>
      </c>
      <c r="N229" s="106">
        <f t="shared" si="24"/>
        <v>0</v>
      </c>
      <c r="O229" s="106">
        <f t="shared" si="24"/>
        <v>0</v>
      </c>
      <c r="P229" s="106">
        <f t="shared" si="24"/>
        <v>0</v>
      </c>
      <c r="Q229" s="106">
        <f t="shared" si="24"/>
        <v>0</v>
      </c>
      <c r="R229" s="106">
        <f t="shared" si="24"/>
        <v>0</v>
      </c>
      <c r="S229" s="106">
        <f t="shared" si="24"/>
        <v>0</v>
      </c>
      <c r="T229" s="106">
        <f t="shared" si="24"/>
        <v>0</v>
      </c>
    </row>
    <row r="230" spans="1:20" ht="22.5" customHeight="1">
      <c r="A230" s="93"/>
      <c r="B230" s="107"/>
      <c r="C230" s="104" t="s">
        <v>78</v>
      </c>
      <c r="D230" s="106">
        <f aca="true" t="shared" si="25" ref="D230:T230">D34+D62+D90+D118+D146+D174+D202</f>
        <v>4</v>
      </c>
      <c r="E230" s="106">
        <f t="shared" si="25"/>
        <v>0</v>
      </c>
      <c r="F230" s="106">
        <f t="shared" si="25"/>
        <v>2</v>
      </c>
      <c r="G230" s="106">
        <f t="shared" si="25"/>
        <v>2</v>
      </c>
      <c r="H230" s="106">
        <f t="shared" si="25"/>
        <v>0</v>
      </c>
      <c r="I230" s="106">
        <f t="shared" si="25"/>
        <v>0</v>
      </c>
      <c r="J230" s="106">
        <f t="shared" si="25"/>
        <v>2</v>
      </c>
      <c r="K230" s="106">
        <f t="shared" si="25"/>
        <v>1</v>
      </c>
      <c r="L230" s="106">
        <f t="shared" si="25"/>
        <v>1</v>
      </c>
      <c r="M230" s="106">
        <f t="shared" si="25"/>
        <v>0</v>
      </c>
      <c r="N230" s="106">
        <f t="shared" si="25"/>
        <v>0</v>
      </c>
      <c r="O230" s="106">
        <f t="shared" si="25"/>
        <v>0</v>
      </c>
      <c r="P230" s="106">
        <f t="shared" si="25"/>
        <v>1</v>
      </c>
      <c r="Q230" s="106">
        <f t="shared" si="25"/>
        <v>0</v>
      </c>
      <c r="R230" s="106">
        <f t="shared" si="25"/>
        <v>1</v>
      </c>
      <c r="S230" s="106">
        <f t="shared" si="25"/>
        <v>0</v>
      </c>
      <c r="T230" s="106">
        <f t="shared" si="25"/>
        <v>0</v>
      </c>
    </row>
    <row r="231" spans="1:21" ht="22.5" customHeight="1">
      <c r="A231" s="93"/>
      <c r="B231" s="107"/>
      <c r="C231" s="104" t="s">
        <v>566</v>
      </c>
      <c r="D231" s="106">
        <f aca="true" t="shared" si="26" ref="D231:T231">D35+D63+D91+D119+D147+D175+D203</f>
        <v>0</v>
      </c>
      <c r="E231" s="106">
        <f t="shared" si="26"/>
        <v>0</v>
      </c>
      <c r="F231" s="106">
        <f t="shared" si="26"/>
        <v>0</v>
      </c>
      <c r="G231" s="106">
        <f t="shared" si="26"/>
        <v>0</v>
      </c>
      <c r="H231" s="106">
        <f t="shared" si="26"/>
        <v>0</v>
      </c>
      <c r="I231" s="106">
        <f t="shared" si="26"/>
        <v>0</v>
      </c>
      <c r="J231" s="106">
        <f t="shared" si="26"/>
        <v>0</v>
      </c>
      <c r="K231" s="106">
        <f t="shared" si="26"/>
        <v>0</v>
      </c>
      <c r="L231" s="106">
        <f t="shared" si="26"/>
        <v>0</v>
      </c>
      <c r="M231" s="106">
        <f t="shared" si="26"/>
        <v>0</v>
      </c>
      <c r="N231" s="106">
        <f t="shared" si="26"/>
        <v>0</v>
      </c>
      <c r="O231" s="106">
        <f t="shared" si="26"/>
        <v>0</v>
      </c>
      <c r="P231" s="106">
        <f t="shared" si="26"/>
        <v>0</v>
      </c>
      <c r="Q231" s="106">
        <f t="shared" si="26"/>
        <v>0</v>
      </c>
      <c r="R231" s="106">
        <f t="shared" si="26"/>
        <v>0</v>
      </c>
      <c r="S231" s="106">
        <f t="shared" si="26"/>
        <v>0</v>
      </c>
      <c r="T231" s="106">
        <f t="shared" si="26"/>
        <v>0</v>
      </c>
      <c r="U231" s="314"/>
    </row>
    <row r="232" spans="1:20" ht="23.25" customHeight="1">
      <c r="A232" s="94"/>
      <c r="B232" s="108"/>
      <c r="C232" s="104" t="s">
        <v>79</v>
      </c>
      <c r="D232" s="106">
        <f aca="true" t="shared" si="27" ref="D232:T232">D36+D64+D92+D120+D148+D176+D204</f>
        <v>6</v>
      </c>
      <c r="E232" s="106">
        <f t="shared" si="27"/>
        <v>0</v>
      </c>
      <c r="F232" s="106">
        <f t="shared" si="27"/>
        <v>1</v>
      </c>
      <c r="G232" s="106">
        <f t="shared" si="27"/>
        <v>5</v>
      </c>
      <c r="H232" s="106">
        <f t="shared" si="27"/>
        <v>0</v>
      </c>
      <c r="I232" s="106">
        <f t="shared" si="27"/>
        <v>0</v>
      </c>
      <c r="J232" s="106">
        <f t="shared" si="27"/>
        <v>5</v>
      </c>
      <c r="K232" s="106">
        <f t="shared" si="27"/>
        <v>0</v>
      </c>
      <c r="L232" s="106">
        <f t="shared" si="27"/>
        <v>5</v>
      </c>
      <c r="M232" s="106">
        <f t="shared" si="27"/>
        <v>0</v>
      </c>
      <c r="N232" s="106">
        <f t="shared" si="27"/>
        <v>0</v>
      </c>
      <c r="O232" s="106">
        <f t="shared" si="27"/>
        <v>0</v>
      </c>
      <c r="P232" s="106">
        <f t="shared" si="27"/>
        <v>1</v>
      </c>
      <c r="Q232" s="106">
        <f t="shared" si="27"/>
        <v>0</v>
      </c>
      <c r="R232" s="106">
        <f t="shared" si="27"/>
        <v>0</v>
      </c>
      <c r="S232" s="106">
        <f t="shared" si="27"/>
        <v>1</v>
      </c>
      <c r="T232" s="106">
        <f t="shared" si="27"/>
        <v>0</v>
      </c>
    </row>
    <row r="233" spans="2:20" ht="12.75">
      <c r="B233" s="1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5" spans="2:20" ht="15.75">
      <c r="B235" s="51" t="s">
        <v>121</v>
      </c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</row>
    <row r="237" spans="2:14" ht="63.75" customHeight="1">
      <c r="B237" s="682" t="s">
        <v>758</v>
      </c>
      <c r="C237" s="682"/>
      <c r="D237" s="682"/>
      <c r="E237" s="682"/>
      <c r="F237" s="682"/>
      <c r="G237" s="682"/>
      <c r="H237" s="682"/>
      <c r="I237" s="682"/>
      <c r="J237" s="682"/>
      <c r="K237" s="682"/>
      <c r="L237" s="682"/>
      <c r="M237" s="682"/>
      <c r="N237" s="682"/>
    </row>
  </sheetData>
  <sheetProtection/>
  <mergeCells count="10">
    <mergeCell ref="B1:F1"/>
    <mergeCell ref="B2:H2"/>
    <mergeCell ref="B3:O3"/>
    <mergeCell ref="B4:T4"/>
    <mergeCell ref="M6:N6"/>
    <mergeCell ref="B237:N237"/>
    <mergeCell ref="B205:T205"/>
    <mergeCell ref="Q6:R6"/>
    <mergeCell ref="E6:G6"/>
    <mergeCell ref="A5:T5"/>
  </mergeCells>
  <printOptions/>
  <pageMargins left="0.3937007874015748" right="0.1968503937007874" top="0.5905511811023623" bottom="0.1968503937007874" header="0.5118110236220472" footer="0.5118110236220472"/>
  <pageSetup fitToHeight="5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N90"/>
  <sheetViews>
    <sheetView zoomScale="90" zoomScaleNormal="90" zoomScaleSheetLayoutView="85" zoomScalePageLayoutView="0" workbookViewId="0" topLeftCell="A1">
      <selection activeCell="A5" sqref="A5"/>
    </sheetView>
  </sheetViews>
  <sheetFormatPr defaultColWidth="8.8515625" defaultRowHeight="12.75"/>
  <cols>
    <col min="1" max="1" width="3.28125" style="148" bestFit="1" customWidth="1"/>
    <col min="2" max="2" width="13.421875" style="148" customWidth="1"/>
    <col min="3" max="3" width="31.7109375" style="148" customWidth="1"/>
    <col min="4" max="4" width="12.57421875" style="148" bestFit="1" customWidth="1"/>
    <col min="5" max="6" width="12.421875" style="148" customWidth="1"/>
    <col min="7" max="7" width="12.7109375" style="148" bestFit="1" customWidth="1"/>
    <col min="8" max="13" width="12.421875" style="148" customWidth="1"/>
    <col min="14" max="14" width="3.7109375" style="148" customWidth="1"/>
    <col min="15" max="16384" width="8.8515625" style="148" customWidth="1"/>
  </cols>
  <sheetData>
    <row r="1" spans="2:10" ht="12.75">
      <c r="B1" s="608" t="s">
        <v>636</v>
      </c>
      <c r="C1" s="608"/>
      <c r="D1" s="608"/>
      <c r="E1" s="608"/>
      <c r="F1" s="608"/>
      <c r="G1" s="455"/>
      <c r="H1" s="460"/>
      <c r="I1" s="460"/>
      <c r="J1" s="460"/>
    </row>
    <row r="2" spans="2:14" ht="12.75">
      <c r="B2" s="609" t="s">
        <v>764</v>
      </c>
      <c r="C2" s="609"/>
      <c r="D2" s="609"/>
      <c r="E2" s="609"/>
      <c r="F2" s="609"/>
      <c r="G2" s="609"/>
      <c r="H2" s="609"/>
      <c r="I2" s="609"/>
      <c r="J2" s="456"/>
      <c r="K2" s="457"/>
      <c r="L2" s="457"/>
      <c r="M2" s="457"/>
      <c r="N2" s="457"/>
    </row>
    <row r="3" spans="2:14" ht="12.75">
      <c r="B3" s="609" t="s">
        <v>761</v>
      </c>
      <c r="C3" s="609"/>
      <c r="D3" s="609"/>
      <c r="E3" s="609"/>
      <c r="F3" s="609"/>
      <c r="G3" s="609"/>
      <c r="H3" s="609"/>
      <c r="I3" s="609"/>
      <c r="J3" s="609"/>
      <c r="K3" s="457"/>
      <c r="L3" s="457"/>
      <c r="M3" s="457"/>
      <c r="N3" s="457"/>
    </row>
    <row r="4" spans="1:13" ht="57" customHeight="1">
      <c r="A4" s="698" t="s">
        <v>765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</row>
    <row r="5" spans="1:13" ht="27" customHeight="1">
      <c r="A5" s="172"/>
      <c r="B5" s="494"/>
      <c r="C5" s="461"/>
      <c r="D5" s="461"/>
      <c r="E5" s="699" t="s">
        <v>637</v>
      </c>
      <c r="F5" s="699"/>
      <c r="G5" s="215"/>
      <c r="H5" s="699" t="s">
        <v>638</v>
      </c>
      <c r="I5" s="699"/>
      <c r="J5" s="699" t="s">
        <v>639</v>
      </c>
      <c r="K5" s="699"/>
      <c r="L5" s="699"/>
      <c r="M5" s="461"/>
    </row>
    <row r="6" spans="1:13" ht="12.75">
      <c r="A6" s="164"/>
      <c r="B6" s="495"/>
      <c r="C6" s="496"/>
      <c r="D6" s="496"/>
      <c r="E6" s="461"/>
      <c r="F6" s="461"/>
      <c r="G6" s="497"/>
      <c r="H6" s="461"/>
      <c r="I6" s="461"/>
      <c r="J6" s="461"/>
      <c r="K6" s="699" t="s">
        <v>640</v>
      </c>
      <c r="L6" s="699"/>
      <c r="M6" s="496"/>
    </row>
    <row r="7" spans="1:13" ht="112.5" customHeight="1">
      <c r="A7" s="217" t="s">
        <v>116</v>
      </c>
      <c r="B7" s="217" t="s">
        <v>84</v>
      </c>
      <c r="C7" s="217" t="s">
        <v>641</v>
      </c>
      <c r="D7" s="217" t="s">
        <v>642</v>
      </c>
      <c r="E7" s="217" t="s">
        <v>80</v>
      </c>
      <c r="F7" s="217" t="s">
        <v>643</v>
      </c>
      <c r="G7" s="462" t="s">
        <v>644</v>
      </c>
      <c r="H7" s="217" t="s">
        <v>80</v>
      </c>
      <c r="I7" s="217" t="s">
        <v>643</v>
      </c>
      <c r="J7" s="217" t="s">
        <v>80</v>
      </c>
      <c r="K7" s="458" t="s">
        <v>645</v>
      </c>
      <c r="L7" s="458" t="s">
        <v>646</v>
      </c>
      <c r="M7" s="217" t="s">
        <v>647</v>
      </c>
    </row>
    <row r="8" spans="1:13" ht="13.5" customHeight="1">
      <c r="A8" s="154"/>
      <c r="B8" s="498" t="s">
        <v>58</v>
      </c>
      <c r="C8" s="458" t="s">
        <v>81</v>
      </c>
      <c r="D8" s="458" t="s">
        <v>108</v>
      </c>
      <c r="E8" s="458" t="s">
        <v>189</v>
      </c>
      <c r="F8" s="458" t="s">
        <v>190</v>
      </c>
      <c r="G8" s="458" t="s">
        <v>191</v>
      </c>
      <c r="H8" s="458" t="s">
        <v>192</v>
      </c>
      <c r="I8" s="458" t="s">
        <v>193</v>
      </c>
      <c r="J8" s="458" t="s">
        <v>194</v>
      </c>
      <c r="K8" s="458" t="s">
        <v>195</v>
      </c>
      <c r="L8" s="458" t="s">
        <v>196</v>
      </c>
      <c r="M8" s="458" t="s">
        <v>197</v>
      </c>
    </row>
    <row r="9" spans="1:13" ht="21" customHeight="1">
      <c r="A9" s="499"/>
      <c r="B9" s="695" t="s">
        <v>648</v>
      </c>
      <c r="C9" s="700" t="s">
        <v>649</v>
      </c>
      <c r="D9" s="500" t="s">
        <v>650</v>
      </c>
      <c r="E9" s="501"/>
      <c r="F9" s="501"/>
      <c r="G9" s="501"/>
      <c r="H9" s="501"/>
      <c r="I9" s="501"/>
      <c r="J9" s="501"/>
      <c r="K9" s="502"/>
      <c r="L9" s="501"/>
      <c r="M9" s="501"/>
    </row>
    <row r="10" spans="1:13" ht="20.25" customHeight="1">
      <c r="A10" s="499"/>
      <c r="B10" s="692"/>
      <c r="C10" s="700"/>
      <c r="D10" s="503" t="s">
        <v>651</v>
      </c>
      <c r="E10" s="501"/>
      <c r="F10" s="501"/>
      <c r="G10" s="502"/>
      <c r="H10" s="501"/>
      <c r="I10" s="501"/>
      <c r="J10" s="501"/>
      <c r="K10" s="502"/>
      <c r="L10" s="502"/>
      <c r="M10" s="501"/>
    </row>
    <row r="11" spans="1:13" ht="24" customHeight="1">
      <c r="A11" s="499"/>
      <c r="B11" s="692"/>
      <c r="C11" s="691" t="s">
        <v>652</v>
      </c>
      <c r="D11" s="503" t="s">
        <v>650</v>
      </c>
      <c r="E11" s="501"/>
      <c r="F11" s="501"/>
      <c r="G11" s="501"/>
      <c r="H11" s="501"/>
      <c r="I11" s="501"/>
      <c r="J11" s="501"/>
      <c r="K11" s="502"/>
      <c r="L11" s="501"/>
      <c r="M11" s="501"/>
    </row>
    <row r="12" spans="1:13" ht="26.25" customHeight="1">
      <c r="A12" s="499"/>
      <c r="B12" s="692"/>
      <c r="C12" s="691"/>
      <c r="D12" s="503" t="s">
        <v>651</v>
      </c>
      <c r="E12" s="501"/>
      <c r="F12" s="501"/>
      <c r="G12" s="502"/>
      <c r="H12" s="501"/>
      <c r="I12" s="501"/>
      <c r="J12" s="501"/>
      <c r="K12" s="502"/>
      <c r="L12" s="502"/>
      <c r="M12" s="501"/>
    </row>
    <row r="13" spans="1:13" ht="21.75" customHeight="1">
      <c r="A13" s="499"/>
      <c r="B13" s="692"/>
      <c r="C13" s="691" t="s">
        <v>653</v>
      </c>
      <c r="D13" s="503" t="s">
        <v>650</v>
      </c>
      <c r="E13" s="501"/>
      <c r="F13" s="501"/>
      <c r="G13" s="501"/>
      <c r="H13" s="501"/>
      <c r="I13" s="501"/>
      <c r="J13" s="501"/>
      <c r="K13" s="502"/>
      <c r="L13" s="501"/>
      <c r="M13" s="501"/>
    </row>
    <row r="14" spans="1:13" ht="24" customHeight="1">
      <c r="A14" s="499"/>
      <c r="B14" s="504"/>
      <c r="C14" s="691"/>
      <c r="D14" s="503" t="s">
        <v>651</v>
      </c>
      <c r="E14" s="501"/>
      <c r="F14" s="501"/>
      <c r="G14" s="502"/>
      <c r="H14" s="501"/>
      <c r="I14" s="501"/>
      <c r="J14" s="501"/>
      <c r="K14" s="502"/>
      <c r="L14" s="502"/>
      <c r="M14" s="501"/>
    </row>
    <row r="15" spans="1:13" ht="21.75" customHeight="1">
      <c r="A15" s="499"/>
      <c r="B15" s="504"/>
      <c r="C15" s="691" t="s">
        <v>654</v>
      </c>
      <c r="D15" s="503" t="s">
        <v>650</v>
      </c>
      <c r="E15" s="501"/>
      <c r="F15" s="501"/>
      <c r="G15" s="501"/>
      <c r="H15" s="501"/>
      <c r="I15" s="501"/>
      <c r="J15" s="501"/>
      <c r="K15" s="502"/>
      <c r="L15" s="501"/>
      <c r="M15" s="501"/>
    </row>
    <row r="16" spans="1:13" ht="23.25" customHeight="1">
      <c r="A16" s="499"/>
      <c r="B16" s="504"/>
      <c r="C16" s="691"/>
      <c r="D16" s="503" t="s">
        <v>651</v>
      </c>
      <c r="E16" s="501"/>
      <c r="F16" s="501"/>
      <c r="G16" s="502"/>
      <c r="H16" s="501"/>
      <c r="I16" s="501"/>
      <c r="J16" s="501"/>
      <c r="K16" s="502"/>
      <c r="L16" s="502"/>
      <c r="M16" s="501"/>
    </row>
    <row r="17" spans="1:13" ht="23.25" customHeight="1">
      <c r="A17" s="499"/>
      <c r="B17" s="504"/>
      <c r="C17" s="697" t="s">
        <v>655</v>
      </c>
      <c r="D17" s="503" t="s">
        <v>650</v>
      </c>
      <c r="E17" s="501"/>
      <c r="F17" s="501"/>
      <c r="G17" s="505"/>
      <c r="H17" s="501"/>
      <c r="I17" s="501"/>
      <c r="J17" s="501"/>
      <c r="K17" s="502"/>
      <c r="L17" s="505"/>
      <c r="M17" s="501"/>
    </row>
    <row r="18" spans="1:13" ht="23.25" customHeight="1">
      <c r="A18" s="499"/>
      <c r="B18" s="504"/>
      <c r="C18" s="697"/>
      <c r="D18" s="503" t="s">
        <v>651</v>
      </c>
      <c r="E18" s="501"/>
      <c r="F18" s="501"/>
      <c r="G18" s="502"/>
      <c r="H18" s="501"/>
      <c r="I18" s="501"/>
      <c r="J18" s="501"/>
      <c r="K18" s="502"/>
      <c r="L18" s="502"/>
      <c r="M18" s="501"/>
    </row>
    <row r="19" spans="1:13" ht="23.25" customHeight="1">
      <c r="A19" s="499"/>
      <c r="B19" s="504"/>
      <c r="C19" s="693" t="s">
        <v>656</v>
      </c>
      <c r="D19" s="503" t="s">
        <v>650</v>
      </c>
      <c r="E19" s="501"/>
      <c r="F19" s="501"/>
      <c r="G19" s="505"/>
      <c r="H19" s="501"/>
      <c r="I19" s="501"/>
      <c r="J19" s="501"/>
      <c r="K19" s="502"/>
      <c r="L19" s="505"/>
      <c r="M19" s="501"/>
    </row>
    <row r="20" spans="1:13" ht="23.25" customHeight="1">
      <c r="A20" s="499"/>
      <c r="B20" s="504"/>
      <c r="C20" s="694"/>
      <c r="D20" s="503" t="s">
        <v>651</v>
      </c>
      <c r="E20" s="501"/>
      <c r="F20" s="501"/>
      <c r="G20" s="502"/>
      <c r="H20" s="501"/>
      <c r="I20" s="501"/>
      <c r="J20" s="501"/>
      <c r="K20" s="502"/>
      <c r="L20" s="502"/>
      <c r="M20" s="501"/>
    </row>
    <row r="21" spans="1:13" ht="22.5" customHeight="1">
      <c r="A21" s="499"/>
      <c r="B21" s="504"/>
      <c r="C21" s="693" t="s">
        <v>657</v>
      </c>
      <c r="D21" s="503" t="s">
        <v>650</v>
      </c>
      <c r="E21" s="501"/>
      <c r="F21" s="501"/>
      <c r="G21" s="501"/>
      <c r="H21" s="501"/>
      <c r="I21" s="501"/>
      <c r="J21" s="501"/>
      <c r="K21" s="502"/>
      <c r="L21" s="501"/>
      <c r="M21" s="501"/>
    </row>
    <row r="22" spans="1:13" ht="22.5" customHeight="1">
      <c r="A22" s="499"/>
      <c r="B22" s="506"/>
      <c r="C22" s="694"/>
      <c r="D22" s="503" t="s">
        <v>651</v>
      </c>
      <c r="E22" s="501"/>
      <c r="F22" s="501"/>
      <c r="G22" s="502"/>
      <c r="H22" s="501"/>
      <c r="I22" s="501"/>
      <c r="J22" s="501"/>
      <c r="K22" s="502"/>
      <c r="L22" s="502"/>
      <c r="M22" s="501"/>
    </row>
    <row r="23" spans="1:13" ht="25.5" customHeight="1">
      <c r="A23" s="507"/>
      <c r="B23" s="450"/>
      <c r="C23" s="508" t="s">
        <v>658</v>
      </c>
      <c r="D23" s="509" t="s">
        <v>650</v>
      </c>
      <c r="E23" s="357">
        <f>IF((E9+E11+E13+E15+E17+E19+E21)=(H23+J23),(H23+J23),"`ОШ!`")</f>
        <v>0</v>
      </c>
      <c r="F23" s="357">
        <f>F9+F11+F13+F15+F17+F19+F21</f>
        <v>0</v>
      </c>
      <c r="G23" s="357">
        <f>G9+G11+G13+G15+G17+G19+G21</f>
        <v>0</v>
      </c>
      <c r="H23" s="357">
        <f>H9+H11+H13+H15+H17+H19+H21</f>
        <v>0</v>
      </c>
      <c r="I23" s="357">
        <f>I9+I11+I13+I15+I17+I19+I21</f>
        <v>0</v>
      </c>
      <c r="J23" s="357">
        <f>J9+J11+J13+J15+J17+J19+J21</f>
        <v>0</v>
      </c>
      <c r="K23" s="357" t="s">
        <v>122</v>
      </c>
      <c r="L23" s="357">
        <f>L9+L11+L13+L15+L17+L19+L21</f>
        <v>0</v>
      </c>
      <c r="M23" s="357">
        <f>M9+M11+M13+M15+M17+M19+M21</f>
        <v>0</v>
      </c>
    </row>
    <row r="24" spans="1:13" ht="27" customHeight="1" thickBot="1">
      <c r="A24" s="510"/>
      <c r="B24" s="511"/>
      <c r="C24" s="512" t="s">
        <v>659</v>
      </c>
      <c r="D24" s="513" t="s">
        <v>651</v>
      </c>
      <c r="E24" s="514">
        <f>IF((E10+E12+E14+E16+E18+E20+E22)=(H24+J24),(H24+J24),"`ОШ!`")</f>
        <v>0</v>
      </c>
      <c r="F24" s="514">
        <f>F10+F12+F14+F16+F18+F20+F22</f>
        <v>0</v>
      </c>
      <c r="G24" s="514" t="s">
        <v>122</v>
      </c>
      <c r="H24" s="514">
        <f>H10+H12+H14+H16+H18+H20+H22</f>
        <v>0</v>
      </c>
      <c r="I24" s="514">
        <f>I10+I12+I14+I16+I18+I20+I22</f>
        <v>0</v>
      </c>
      <c r="J24" s="514">
        <f>J10+J12+J14+J16+J18+J20+J22</f>
        <v>0</v>
      </c>
      <c r="K24" s="514" t="s">
        <v>122</v>
      </c>
      <c r="L24" s="514" t="s">
        <v>122</v>
      </c>
      <c r="M24" s="514">
        <f>M10+M12+M14+M16+M18+M20+M22</f>
        <v>0</v>
      </c>
    </row>
    <row r="25" spans="1:13" ht="20.25" customHeight="1">
      <c r="A25" s="499"/>
      <c r="B25" s="692" t="s">
        <v>660</v>
      </c>
      <c r="C25" s="696" t="s">
        <v>661</v>
      </c>
      <c r="D25" s="515" t="s">
        <v>650</v>
      </c>
      <c r="E25" s="516"/>
      <c r="F25" s="516"/>
      <c r="G25" s="516"/>
      <c r="H25" s="516"/>
      <c r="I25" s="516"/>
      <c r="J25" s="516"/>
      <c r="K25" s="516"/>
      <c r="L25" s="517"/>
      <c r="M25" s="516"/>
    </row>
    <row r="26" spans="1:13" ht="19.5" customHeight="1">
      <c r="A26" s="499"/>
      <c r="B26" s="692"/>
      <c r="C26" s="690"/>
      <c r="D26" s="503" t="s">
        <v>651</v>
      </c>
      <c r="E26" s="501"/>
      <c r="F26" s="501"/>
      <c r="G26" s="502"/>
      <c r="H26" s="501"/>
      <c r="I26" s="501"/>
      <c r="J26" s="501"/>
      <c r="K26" s="502"/>
      <c r="L26" s="502"/>
      <c r="M26" s="501"/>
    </row>
    <row r="27" spans="1:13" ht="31.5" customHeight="1">
      <c r="A27" s="499"/>
      <c r="B27" s="692"/>
      <c r="C27" s="689" t="s">
        <v>662</v>
      </c>
      <c r="D27" s="503" t="s">
        <v>650</v>
      </c>
      <c r="E27" s="501"/>
      <c r="F27" s="501"/>
      <c r="G27" s="501"/>
      <c r="H27" s="501"/>
      <c r="I27" s="501"/>
      <c r="J27" s="501"/>
      <c r="K27" s="501"/>
      <c r="L27" s="502"/>
      <c r="M27" s="501"/>
    </row>
    <row r="28" spans="1:13" ht="21" customHeight="1">
      <c r="A28" s="499"/>
      <c r="B28" s="692"/>
      <c r="C28" s="690"/>
      <c r="D28" s="503" t="s">
        <v>651</v>
      </c>
      <c r="E28" s="501"/>
      <c r="F28" s="501"/>
      <c r="G28" s="502"/>
      <c r="H28" s="501"/>
      <c r="I28" s="501"/>
      <c r="J28" s="501"/>
      <c r="K28" s="502"/>
      <c r="L28" s="502"/>
      <c r="M28" s="501"/>
    </row>
    <row r="29" spans="1:13" ht="24.75" customHeight="1">
      <c r="A29" s="499"/>
      <c r="B29" s="692"/>
      <c r="C29" s="689" t="s">
        <v>663</v>
      </c>
      <c r="D29" s="503" t="s">
        <v>650</v>
      </c>
      <c r="E29" s="501"/>
      <c r="F29" s="501"/>
      <c r="G29" s="501"/>
      <c r="H29" s="501"/>
      <c r="I29" s="501"/>
      <c r="J29" s="501"/>
      <c r="K29" s="501"/>
      <c r="L29" s="502"/>
      <c r="M29" s="501"/>
    </row>
    <row r="30" spans="1:13" ht="26.25" customHeight="1">
      <c r="A30" s="499"/>
      <c r="B30" s="504"/>
      <c r="C30" s="690"/>
      <c r="D30" s="503" t="s">
        <v>651</v>
      </c>
      <c r="E30" s="501"/>
      <c r="F30" s="501"/>
      <c r="G30" s="502"/>
      <c r="H30" s="501"/>
      <c r="I30" s="501"/>
      <c r="J30" s="501"/>
      <c r="K30" s="502"/>
      <c r="L30" s="502"/>
      <c r="M30" s="501"/>
    </row>
    <row r="31" spans="1:13" ht="24" customHeight="1">
      <c r="A31" s="499"/>
      <c r="B31" s="504"/>
      <c r="C31" s="689" t="s">
        <v>664</v>
      </c>
      <c r="D31" s="503" t="s">
        <v>650</v>
      </c>
      <c r="E31" s="501"/>
      <c r="F31" s="501"/>
      <c r="G31" s="501"/>
      <c r="H31" s="501"/>
      <c r="I31" s="501"/>
      <c r="J31" s="501"/>
      <c r="K31" s="501"/>
      <c r="L31" s="502"/>
      <c r="M31" s="501"/>
    </row>
    <row r="32" spans="1:13" ht="24" customHeight="1">
      <c r="A32" s="499"/>
      <c r="B32" s="504"/>
      <c r="C32" s="690"/>
      <c r="D32" s="503" t="s">
        <v>651</v>
      </c>
      <c r="E32" s="501"/>
      <c r="F32" s="501"/>
      <c r="G32" s="502"/>
      <c r="H32" s="501"/>
      <c r="I32" s="501"/>
      <c r="J32" s="501"/>
      <c r="K32" s="502"/>
      <c r="L32" s="502"/>
      <c r="M32" s="501"/>
    </row>
    <row r="33" spans="1:13" ht="24.75" customHeight="1">
      <c r="A33" s="499"/>
      <c r="B33" s="504"/>
      <c r="C33" s="689" t="s">
        <v>665</v>
      </c>
      <c r="D33" s="503" t="s">
        <v>650</v>
      </c>
      <c r="E33" s="501"/>
      <c r="F33" s="501"/>
      <c r="G33" s="501"/>
      <c r="H33" s="501"/>
      <c r="I33" s="501"/>
      <c r="J33" s="501"/>
      <c r="K33" s="501"/>
      <c r="L33" s="502"/>
      <c r="M33" s="501"/>
    </row>
    <row r="34" spans="1:13" ht="25.5" customHeight="1">
      <c r="A34" s="499"/>
      <c r="B34" s="504"/>
      <c r="C34" s="690"/>
      <c r="D34" s="503" t="s">
        <v>651</v>
      </c>
      <c r="E34" s="501"/>
      <c r="F34" s="501"/>
      <c r="G34" s="502"/>
      <c r="H34" s="501"/>
      <c r="I34" s="501"/>
      <c r="J34" s="501"/>
      <c r="K34" s="502"/>
      <c r="L34" s="502"/>
      <c r="M34" s="501"/>
    </row>
    <row r="35" spans="1:13" ht="25.5" customHeight="1">
      <c r="A35" s="499"/>
      <c r="B35" s="504"/>
      <c r="C35" s="689" t="s">
        <v>666</v>
      </c>
      <c r="D35" s="503" t="s">
        <v>650</v>
      </c>
      <c r="E35" s="501"/>
      <c r="F35" s="501"/>
      <c r="G35" s="501"/>
      <c r="H35" s="501"/>
      <c r="I35" s="501"/>
      <c r="J35" s="501"/>
      <c r="K35" s="501"/>
      <c r="L35" s="502"/>
      <c r="M35" s="501"/>
    </row>
    <row r="36" spans="1:13" ht="27" customHeight="1">
      <c r="A36" s="499"/>
      <c r="B36" s="504"/>
      <c r="C36" s="690"/>
      <c r="D36" s="503" t="s">
        <v>651</v>
      </c>
      <c r="E36" s="501"/>
      <c r="F36" s="501"/>
      <c r="G36" s="502"/>
      <c r="H36" s="501"/>
      <c r="I36" s="501"/>
      <c r="J36" s="501"/>
      <c r="K36" s="502"/>
      <c r="L36" s="502"/>
      <c r="M36" s="501"/>
    </row>
    <row r="37" spans="1:13" ht="32.25" customHeight="1">
      <c r="A37" s="499"/>
      <c r="B37" s="504"/>
      <c r="C37" s="691" t="s">
        <v>667</v>
      </c>
      <c r="D37" s="503" t="s">
        <v>650</v>
      </c>
      <c r="E37" s="501"/>
      <c r="F37" s="501"/>
      <c r="G37" s="501"/>
      <c r="H37" s="501"/>
      <c r="I37" s="501"/>
      <c r="J37" s="501"/>
      <c r="K37" s="501"/>
      <c r="L37" s="502"/>
      <c r="M37" s="501"/>
    </row>
    <row r="38" spans="1:13" ht="36.75" customHeight="1">
      <c r="A38" s="499"/>
      <c r="B38" s="504"/>
      <c r="C38" s="691"/>
      <c r="D38" s="503" t="s">
        <v>651</v>
      </c>
      <c r="E38" s="501"/>
      <c r="F38" s="501"/>
      <c r="G38" s="502"/>
      <c r="H38" s="501"/>
      <c r="I38" s="501"/>
      <c r="J38" s="501"/>
      <c r="K38" s="502"/>
      <c r="L38" s="502"/>
      <c r="M38" s="501"/>
    </row>
    <row r="39" spans="1:13" ht="28.5" customHeight="1">
      <c r="A39" s="499"/>
      <c r="B39" s="504"/>
      <c r="C39" s="691" t="s">
        <v>668</v>
      </c>
      <c r="D39" s="503" t="s">
        <v>650</v>
      </c>
      <c r="E39" s="501">
        <v>1</v>
      </c>
      <c r="F39" s="501"/>
      <c r="G39" s="501"/>
      <c r="H39" s="501"/>
      <c r="I39" s="501"/>
      <c r="J39" s="501">
        <v>1</v>
      </c>
      <c r="K39" s="501"/>
      <c r="L39" s="502"/>
      <c r="M39" s="501"/>
    </row>
    <row r="40" spans="1:13" ht="30" customHeight="1">
      <c r="A40" s="499"/>
      <c r="B40" s="504"/>
      <c r="C40" s="691"/>
      <c r="D40" s="503" t="s">
        <v>651</v>
      </c>
      <c r="E40" s="501"/>
      <c r="F40" s="501"/>
      <c r="G40" s="502"/>
      <c r="H40" s="501"/>
      <c r="I40" s="501"/>
      <c r="J40" s="501"/>
      <c r="K40" s="502"/>
      <c r="L40" s="502"/>
      <c r="M40" s="501"/>
    </row>
    <row r="41" spans="1:13" ht="39.75" customHeight="1">
      <c r="A41" s="499"/>
      <c r="B41" s="504"/>
      <c r="C41" s="689" t="s">
        <v>669</v>
      </c>
      <c r="D41" s="503" t="s">
        <v>650</v>
      </c>
      <c r="E41" s="501"/>
      <c r="F41" s="501"/>
      <c r="G41" s="505"/>
      <c r="H41" s="501"/>
      <c r="I41" s="501"/>
      <c r="J41" s="501"/>
      <c r="K41" s="505"/>
      <c r="L41" s="502"/>
      <c r="M41" s="501"/>
    </row>
    <row r="42" spans="1:13" ht="43.5" customHeight="1">
      <c r="A42" s="499"/>
      <c r="B42" s="504"/>
      <c r="C42" s="690"/>
      <c r="D42" s="503" t="s">
        <v>651</v>
      </c>
      <c r="E42" s="501"/>
      <c r="F42" s="501"/>
      <c r="G42" s="502"/>
      <c r="H42" s="501"/>
      <c r="I42" s="501"/>
      <c r="J42" s="501"/>
      <c r="K42" s="502"/>
      <c r="L42" s="502"/>
      <c r="M42" s="501"/>
    </row>
    <row r="43" spans="1:13" ht="27.75" customHeight="1">
      <c r="A43" s="507"/>
      <c r="B43" s="450"/>
      <c r="C43" s="508" t="s">
        <v>670</v>
      </c>
      <c r="D43" s="509" t="s">
        <v>650</v>
      </c>
      <c r="E43" s="357">
        <f>IF((E25+E27+E29+E31+E33+E35+E37+E39+E41)=(H43+J43),(H43+J43),"`ОШ!`")</f>
        <v>1</v>
      </c>
      <c r="F43" s="357">
        <f aca="true" t="shared" si="0" ref="F43:K43">F25+F27+F29+F31+F33+F35+F37+F39+F41</f>
        <v>0</v>
      </c>
      <c r="G43" s="357">
        <f t="shared" si="0"/>
        <v>0</v>
      </c>
      <c r="H43" s="357">
        <f t="shared" si="0"/>
        <v>0</v>
      </c>
      <c r="I43" s="357">
        <f t="shared" si="0"/>
        <v>0</v>
      </c>
      <c r="J43" s="357">
        <f t="shared" si="0"/>
        <v>1</v>
      </c>
      <c r="K43" s="357">
        <f t="shared" si="0"/>
        <v>0</v>
      </c>
      <c r="L43" s="357" t="s">
        <v>122</v>
      </c>
      <c r="M43" s="357">
        <f>M25+M27+M29+M31+M33+M35+M37+M39+M41</f>
        <v>0</v>
      </c>
    </row>
    <row r="44" spans="1:13" ht="27" customHeight="1" thickBot="1">
      <c r="A44" s="510"/>
      <c r="B44" s="511"/>
      <c r="C44" s="512" t="s">
        <v>671</v>
      </c>
      <c r="D44" s="513" t="s">
        <v>651</v>
      </c>
      <c r="E44" s="514">
        <f>IF((E26+E28+E30+E32+E34+E36+E38+E40+E42)=(H44+J44),(H44+J44),"`ОШ!`")</f>
        <v>0</v>
      </c>
      <c r="F44" s="514">
        <f>F26+F28+F30+F32+F34+F36+F38+F40+F42</f>
        <v>0</v>
      </c>
      <c r="G44" s="514" t="s">
        <v>122</v>
      </c>
      <c r="H44" s="514">
        <f>H26+H28+H30+H32+H34+H36+H38+H40+H42</f>
        <v>0</v>
      </c>
      <c r="I44" s="514">
        <f>I26+I28+I30+I32+I34+I36+I38+I40+I42</f>
        <v>0</v>
      </c>
      <c r="J44" s="514">
        <f>J26+J28+J30+J32+J34+J36+J38+J40+J42</f>
        <v>0</v>
      </c>
      <c r="K44" s="514" t="s">
        <v>122</v>
      </c>
      <c r="L44" s="514" t="s">
        <v>122</v>
      </c>
      <c r="M44" s="514">
        <f>M26+M28+M30+M32+M34+M36+M38+M40+M42</f>
        <v>0</v>
      </c>
    </row>
    <row r="45" spans="1:13" ht="22.5" customHeight="1">
      <c r="A45" s="499"/>
      <c r="B45" s="692" t="s">
        <v>672</v>
      </c>
      <c r="C45" s="696" t="s">
        <v>661</v>
      </c>
      <c r="D45" s="515" t="s">
        <v>650</v>
      </c>
      <c r="E45" s="516"/>
      <c r="F45" s="516"/>
      <c r="G45" s="516"/>
      <c r="H45" s="516"/>
      <c r="I45" s="516"/>
      <c r="J45" s="516"/>
      <c r="K45" s="516"/>
      <c r="L45" s="517"/>
      <c r="M45" s="516"/>
    </row>
    <row r="46" spans="1:13" ht="20.25" customHeight="1">
      <c r="A46" s="499"/>
      <c r="B46" s="692"/>
      <c r="C46" s="690"/>
      <c r="D46" s="503" t="s">
        <v>651</v>
      </c>
      <c r="E46" s="501"/>
      <c r="F46" s="501"/>
      <c r="G46" s="502"/>
      <c r="H46" s="501"/>
      <c r="I46" s="501"/>
      <c r="J46" s="501"/>
      <c r="K46" s="502"/>
      <c r="L46" s="502"/>
      <c r="M46" s="501"/>
    </row>
    <row r="47" spans="1:13" ht="21" customHeight="1">
      <c r="A47" s="499"/>
      <c r="B47" s="692"/>
      <c r="C47" s="689" t="s">
        <v>662</v>
      </c>
      <c r="D47" s="503" t="s">
        <v>650</v>
      </c>
      <c r="E47" s="501"/>
      <c r="F47" s="501"/>
      <c r="G47" s="501"/>
      <c r="H47" s="501"/>
      <c r="I47" s="501"/>
      <c r="J47" s="501"/>
      <c r="K47" s="501"/>
      <c r="L47" s="502"/>
      <c r="M47" s="501"/>
    </row>
    <row r="48" spans="1:13" ht="21" customHeight="1">
      <c r="A48" s="499"/>
      <c r="B48" s="692"/>
      <c r="C48" s="690"/>
      <c r="D48" s="503" t="s">
        <v>651</v>
      </c>
      <c r="E48" s="501"/>
      <c r="F48" s="501"/>
      <c r="G48" s="502"/>
      <c r="H48" s="501"/>
      <c r="I48" s="501"/>
      <c r="J48" s="501"/>
      <c r="K48" s="502"/>
      <c r="L48" s="502"/>
      <c r="M48" s="501"/>
    </row>
    <row r="49" spans="1:13" ht="22.5" customHeight="1">
      <c r="A49" s="499"/>
      <c r="B49" s="692"/>
      <c r="C49" s="689" t="s">
        <v>663</v>
      </c>
      <c r="D49" s="503" t="s">
        <v>650</v>
      </c>
      <c r="E49" s="501"/>
      <c r="F49" s="501"/>
      <c r="G49" s="501"/>
      <c r="H49" s="501"/>
      <c r="I49" s="501"/>
      <c r="J49" s="501"/>
      <c r="K49" s="501"/>
      <c r="L49" s="502"/>
      <c r="M49" s="501"/>
    </row>
    <row r="50" spans="1:13" ht="24" customHeight="1">
      <c r="A50" s="499"/>
      <c r="B50" s="504"/>
      <c r="C50" s="690"/>
      <c r="D50" s="503" t="s">
        <v>651</v>
      </c>
      <c r="E50" s="501"/>
      <c r="F50" s="501"/>
      <c r="G50" s="502"/>
      <c r="H50" s="501"/>
      <c r="I50" s="501"/>
      <c r="J50" s="501"/>
      <c r="K50" s="502"/>
      <c r="L50" s="502"/>
      <c r="M50" s="501"/>
    </row>
    <row r="51" spans="1:13" ht="23.25" customHeight="1">
      <c r="A51" s="499"/>
      <c r="B51" s="504"/>
      <c r="C51" s="689" t="s">
        <v>664</v>
      </c>
      <c r="D51" s="503" t="s">
        <v>650</v>
      </c>
      <c r="E51" s="501"/>
      <c r="F51" s="501"/>
      <c r="G51" s="501"/>
      <c r="H51" s="501"/>
      <c r="I51" s="501"/>
      <c r="J51" s="501"/>
      <c r="K51" s="501"/>
      <c r="L51" s="502"/>
      <c r="M51" s="501"/>
    </row>
    <row r="52" spans="1:13" ht="25.5" customHeight="1">
      <c r="A52" s="499"/>
      <c r="B52" s="504"/>
      <c r="C52" s="690"/>
      <c r="D52" s="503" t="s">
        <v>651</v>
      </c>
      <c r="E52" s="501"/>
      <c r="F52" s="501"/>
      <c r="G52" s="502"/>
      <c r="H52" s="501"/>
      <c r="I52" s="501"/>
      <c r="J52" s="501"/>
      <c r="K52" s="502"/>
      <c r="L52" s="502"/>
      <c r="M52" s="501"/>
    </row>
    <row r="53" spans="1:13" ht="27" customHeight="1">
      <c r="A53" s="499"/>
      <c r="B53" s="504"/>
      <c r="C53" s="689" t="s">
        <v>665</v>
      </c>
      <c r="D53" s="503" t="s">
        <v>650</v>
      </c>
      <c r="E53" s="501"/>
      <c r="F53" s="501"/>
      <c r="G53" s="501"/>
      <c r="H53" s="501"/>
      <c r="I53" s="501"/>
      <c r="J53" s="501"/>
      <c r="K53" s="501"/>
      <c r="L53" s="502"/>
      <c r="M53" s="501"/>
    </row>
    <row r="54" spans="1:13" ht="27" customHeight="1">
      <c r="A54" s="499"/>
      <c r="B54" s="504"/>
      <c r="C54" s="690"/>
      <c r="D54" s="503" t="s">
        <v>651</v>
      </c>
      <c r="E54" s="501"/>
      <c r="F54" s="501"/>
      <c r="G54" s="502"/>
      <c r="H54" s="501"/>
      <c r="I54" s="501"/>
      <c r="J54" s="501"/>
      <c r="K54" s="502"/>
      <c r="L54" s="502"/>
      <c r="M54" s="501"/>
    </row>
    <row r="55" spans="1:13" ht="24" customHeight="1">
      <c r="A55" s="499"/>
      <c r="B55" s="504"/>
      <c r="C55" s="689" t="s">
        <v>666</v>
      </c>
      <c r="D55" s="503" t="s">
        <v>650</v>
      </c>
      <c r="E55" s="501"/>
      <c r="F55" s="501"/>
      <c r="G55" s="501"/>
      <c r="H55" s="501"/>
      <c r="I55" s="501"/>
      <c r="J55" s="501"/>
      <c r="K55" s="501"/>
      <c r="L55" s="502"/>
      <c r="M55" s="501"/>
    </row>
    <row r="56" spans="1:13" ht="24" customHeight="1">
      <c r="A56" s="499"/>
      <c r="B56" s="504"/>
      <c r="C56" s="690"/>
      <c r="D56" s="503" t="s">
        <v>651</v>
      </c>
      <c r="E56" s="501"/>
      <c r="F56" s="501"/>
      <c r="G56" s="502"/>
      <c r="H56" s="501"/>
      <c r="I56" s="501"/>
      <c r="J56" s="501"/>
      <c r="K56" s="502"/>
      <c r="L56" s="502"/>
      <c r="M56" s="501"/>
    </row>
    <row r="57" spans="1:13" ht="21" customHeight="1">
      <c r="A57" s="499"/>
      <c r="B57" s="504"/>
      <c r="C57" s="691" t="s">
        <v>673</v>
      </c>
      <c r="D57" s="503" t="s">
        <v>650</v>
      </c>
      <c r="E57" s="501"/>
      <c r="F57" s="501"/>
      <c r="G57" s="501"/>
      <c r="H57" s="501"/>
      <c r="I57" s="501"/>
      <c r="J57" s="501"/>
      <c r="K57" s="501"/>
      <c r="L57" s="502"/>
      <c r="M57" s="501"/>
    </row>
    <row r="58" spans="1:13" ht="23.25" customHeight="1">
      <c r="A58" s="499"/>
      <c r="B58" s="504"/>
      <c r="C58" s="691"/>
      <c r="D58" s="503" t="s">
        <v>651</v>
      </c>
      <c r="E58" s="501"/>
      <c r="F58" s="501"/>
      <c r="G58" s="502"/>
      <c r="H58" s="501"/>
      <c r="I58" s="501"/>
      <c r="J58" s="501"/>
      <c r="K58" s="502"/>
      <c r="L58" s="502"/>
      <c r="M58" s="501"/>
    </row>
    <row r="59" spans="1:13" ht="34.5" customHeight="1">
      <c r="A59" s="499"/>
      <c r="B59" s="504"/>
      <c r="C59" s="691" t="s">
        <v>674</v>
      </c>
      <c r="D59" s="503" t="s">
        <v>650</v>
      </c>
      <c r="E59" s="501"/>
      <c r="F59" s="501"/>
      <c r="G59" s="501"/>
      <c r="H59" s="501"/>
      <c r="I59" s="501"/>
      <c r="J59" s="501"/>
      <c r="K59" s="501"/>
      <c r="L59" s="502"/>
      <c r="M59" s="501"/>
    </row>
    <row r="60" spans="1:13" ht="33" customHeight="1">
      <c r="A60" s="499"/>
      <c r="B60" s="504"/>
      <c r="C60" s="691"/>
      <c r="D60" s="503" t="s">
        <v>651</v>
      </c>
      <c r="E60" s="501"/>
      <c r="F60" s="501"/>
      <c r="G60" s="502"/>
      <c r="H60" s="501"/>
      <c r="I60" s="501"/>
      <c r="J60" s="501"/>
      <c r="K60" s="502"/>
      <c r="L60" s="502"/>
      <c r="M60" s="501"/>
    </row>
    <row r="61" spans="1:13" ht="28.5" customHeight="1">
      <c r="A61" s="507"/>
      <c r="B61" s="450"/>
      <c r="C61" s="508" t="s">
        <v>675</v>
      </c>
      <c r="D61" s="509" t="s">
        <v>650</v>
      </c>
      <c r="E61" s="357">
        <f>IF((E45+E47+E49+E51+E53+E55+E57+E59)=(H61+J61),(H61+J61),"`ОШ!`")</f>
        <v>0</v>
      </c>
      <c r="F61" s="357">
        <f aca="true" t="shared" si="1" ref="F61:K61">F45+F47+F49+F51+F53+F55+F57+F59</f>
        <v>0</v>
      </c>
      <c r="G61" s="357">
        <f t="shared" si="1"/>
        <v>0</v>
      </c>
      <c r="H61" s="357">
        <f t="shared" si="1"/>
        <v>0</v>
      </c>
      <c r="I61" s="357">
        <f t="shared" si="1"/>
        <v>0</v>
      </c>
      <c r="J61" s="357">
        <f t="shared" si="1"/>
        <v>0</v>
      </c>
      <c r="K61" s="357">
        <f t="shared" si="1"/>
        <v>0</v>
      </c>
      <c r="L61" s="357" t="s">
        <v>122</v>
      </c>
      <c r="M61" s="357">
        <f>M45+M47+M49+M51+M53+M55+M57+M59</f>
        <v>0</v>
      </c>
    </row>
    <row r="62" spans="1:13" ht="28.5" customHeight="1" thickBot="1">
      <c r="A62" s="510"/>
      <c r="B62" s="511"/>
      <c r="C62" s="512" t="s">
        <v>676</v>
      </c>
      <c r="D62" s="513" t="s">
        <v>651</v>
      </c>
      <c r="E62" s="514">
        <f>IF((E46+E48+E50+E52+E54+E56+E58+E60)=(H62+J62),(H62+J62),"`ОШ!`")</f>
        <v>0</v>
      </c>
      <c r="F62" s="514">
        <f>F46+F48+F50+F52+F54+F56+F58+F60</f>
        <v>0</v>
      </c>
      <c r="G62" s="514" t="s">
        <v>122</v>
      </c>
      <c r="H62" s="514">
        <f>H46+H48+H50+H52+H54+H56+H58+H60</f>
        <v>0</v>
      </c>
      <c r="I62" s="514">
        <f>I46+I48+I50+I52+I54+I56+I58+I60</f>
        <v>0</v>
      </c>
      <c r="J62" s="514">
        <f>J46+J48+J50+J52+J54+J56+J58+J60</f>
        <v>0</v>
      </c>
      <c r="K62" s="514" t="s">
        <v>122</v>
      </c>
      <c r="L62" s="514" t="s">
        <v>122</v>
      </c>
      <c r="M62" s="514">
        <f>M46+M48+M50+M52+M54+M56+M58+M60</f>
        <v>0</v>
      </c>
    </row>
    <row r="63" spans="1:13" ht="24" customHeight="1">
      <c r="A63" s="499"/>
      <c r="B63" s="692" t="s">
        <v>677</v>
      </c>
      <c r="C63" s="691" t="s">
        <v>678</v>
      </c>
      <c r="D63" s="515" t="s">
        <v>650</v>
      </c>
      <c r="E63" s="516"/>
      <c r="F63" s="516"/>
      <c r="G63" s="518"/>
      <c r="H63" s="516"/>
      <c r="I63" s="516"/>
      <c r="J63" s="516"/>
      <c r="K63" s="517"/>
      <c r="L63" s="517"/>
      <c r="M63" s="516"/>
    </row>
    <row r="64" spans="1:13" ht="24" customHeight="1">
      <c r="A64" s="499"/>
      <c r="B64" s="692"/>
      <c r="C64" s="691"/>
      <c r="D64" s="503" t="s">
        <v>651</v>
      </c>
      <c r="E64" s="501"/>
      <c r="F64" s="501"/>
      <c r="G64" s="502"/>
      <c r="H64" s="501"/>
      <c r="I64" s="501"/>
      <c r="J64" s="501"/>
      <c r="K64" s="501"/>
      <c r="L64" s="502"/>
      <c r="M64" s="501"/>
    </row>
    <row r="65" spans="1:13" ht="24" customHeight="1">
      <c r="A65" s="499"/>
      <c r="B65" s="692"/>
      <c r="C65" s="691" t="s">
        <v>679</v>
      </c>
      <c r="D65" s="503" t="s">
        <v>650</v>
      </c>
      <c r="E65" s="501"/>
      <c r="F65" s="501"/>
      <c r="G65" s="505"/>
      <c r="H65" s="501"/>
      <c r="I65" s="501"/>
      <c r="J65" s="501"/>
      <c r="K65" s="502"/>
      <c r="L65" s="502"/>
      <c r="M65" s="501"/>
    </row>
    <row r="66" spans="1:13" ht="24" customHeight="1">
      <c r="A66" s="499"/>
      <c r="B66" s="692"/>
      <c r="C66" s="691"/>
      <c r="D66" s="503" t="s">
        <v>651</v>
      </c>
      <c r="E66" s="501"/>
      <c r="F66" s="501"/>
      <c r="G66" s="502"/>
      <c r="H66" s="501"/>
      <c r="I66" s="501"/>
      <c r="J66" s="501"/>
      <c r="K66" s="501"/>
      <c r="L66" s="502"/>
      <c r="M66" s="501"/>
    </row>
    <row r="67" spans="1:13" ht="24" customHeight="1">
      <c r="A67" s="499"/>
      <c r="B67" s="692"/>
      <c r="C67" s="689" t="s">
        <v>680</v>
      </c>
      <c r="D67" s="503" t="s">
        <v>650</v>
      </c>
      <c r="E67" s="501"/>
      <c r="F67" s="501"/>
      <c r="G67" s="505"/>
      <c r="H67" s="501"/>
      <c r="I67" s="501"/>
      <c r="J67" s="501"/>
      <c r="K67" s="502"/>
      <c r="L67" s="502"/>
      <c r="M67" s="501"/>
    </row>
    <row r="68" spans="1:13" ht="24.75" customHeight="1">
      <c r="A68" s="499"/>
      <c r="B68" s="266"/>
      <c r="C68" s="690"/>
      <c r="D68" s="503" t="s">
        <v>651</v>
      </c>
      <c r="E68" s="501"/>
      <c r="F68" s="501"/>
      <c r="G68" s="502"/>
      <c r="H68" s="501"/>
      <c r="I68" s="501"/>
      <c r="J68" s="501"/>
      <c r="K68" s="501"/>
      <c r="L68" s="502"/>
      <c r="M68" s="501"/>
    </row>
    <row r="69" spans="1:13" ht="26.25" customHeight="1">
      <c r="A69" s="499"/>
      <c r="B69" s="266"/>
      <c r="C69" s="689" t="s">
        <v>681</v>
      </c>
      <c r="D69" s="503" t="s">
        <v>650</v>
      </c>
      <c r="E69" s="501"/>
      <c r="F69" s="501"/>
      <c r="G69" s="505"/>
      <c r="H69" s="501"/>
      <c r="I69" s="501"/>
      <c r="J69" s="501"/>
      <c r="K69" s="502"/>
      <c r="L69" s="502"/>
      <c r="M69" s="501"/>
    </row>
    <row r="70" spans="1:13" ht="25.5" customHeight="1">
      <c r="A70" s="499"/>
      <c r="B70" s="266"/>
      <c r="C70" s="690"/>
      <c r="D70" s="503" t="s">
        <v>651</v>
      </c>
      <c r="E70" s="501"/>
      <c r="F70" s="501"/>
      <c r="G70" s="502"/>
      <c r="H70" s="501"/>
      <c r="I70" s="501"/>
      <c r="J70" s="501"/>
      <c r="K70" s="501"/>
      <c r="L70" s="502"/>
      <c r="M70" s="501"/>
    </row>
    <row r="71" spans="1:13" ht="28.5" customHeight="1">
      <c r="A71" s="499"/>
      <c r="B71" s="266"/>
      <c r="C71" s="691" t="s">
        <v>682</v>
      </c>
      <c r="D71" s="503" t="s">
        <v>650</v>
      </c>
      <c r="E71" s="501"/>
      <c r="F71" s="501"/>
      <c r="G71" s="505"/>
      <c r="H71" s="501"/>
      <c r="I71" s="501"/>
      <c r="J71" s="501"/>
      <c r="K71" s="502"/>
      <c r="L71" s="502"/>
      <c r="M71" s="501"/>
    </row>
    <row r="72" spans="1:13" ht="27" customHeight="1">
      <c r="A72" s="499"/>
      <c r="B72" s="266"/>
      <c r="C72" s="691"/>
      <c r="D72" s="503" t="s">
        <v>651</v>
      </c>
      <c r="E72" s="501"/>
      <c r="F72" s="501"/>
      <c r="G72" s="502"/>
      <c r="H72" s="501"/>
      <c r="I72" s="501"/>
      <c r="J72" s="501"/>
      <c r="K72" s="501"/>
      <c r="L72" s="502"/>
      <c r="M72" s="501"/>
    </row>
    <row r="73" spans="1:13" ht="24.75" customHeight="1">
      <c r="A73" s="499"/>
      <c r="B73" s="266"/>
      <c r="C73" s="689" t="s">
        <v>683</v>
      </c>
      <c r="D73" s="503" t="s">
        <v>650</v>
      </c>
      <c r="E73" s="501"/>
      <c r="F73" s="501"/>
      <c r="G73" s="505"/>
      <c r="H73" s="501"/>
      <c r="I73" s="501"/>
      <c r="J73" s="501"/>
      <c r="K73" s="502"/>
      <c r="L73" s="502"/>
      <c r="M73" s="501"/>
    </row>
    <row r="74" spans="1:13" ht="26.25" customHeight="1">
      <c r="A74" s="499"/>
      <c r="B74" s="266"/>
      <c r="C74" s="690"/>
      <c r="D74" s="503" t="s">
        <v>651</v>
      </c>
      <c r="E74" s="501"/>
      <c r="F74" s="501"/>
      <c r="G74" s="502"/>
      <c r="H74" s="501"/>
      <c r="I74" s="501"/>
      <c r="J74" s="501"/>
      <c r="K74" s="501"/>
      <c r="L74" s="502"/>
      <c r="M74" s="501"/>
    </row>
    <row r="75" spans="1:13" ht="26.25" customHeight="1">
      <c r="A75" s="499"/>
      <c r="B75" s="266"/>
      <c r="C75" s="693" t="s">
        <v>684</v>
      </c>
      <c r="D75" s="503" t="s">
        <v>650</v>
      </c>
      <c r="E75" s="501"/>
      <c r="F75" s="501"/>
      <c r="G75" s="505"/>
      <c r="H75" s="501"/>
      <c r="I75" s="501"/>
      <c r="J75" s="501"/>
      <c r="K75" s="502"/>
      <c r="L75" s="502"/>
      <c r="M75" s="501"/>
    </row>
    <row r="76" spans="1:13" ht="26.25" customHeight="1">
      <c r="A76" s="499"/>
      <c r="B76" s="266"/>
      <c r="C76" s="694"/>
      <c r="D76" s="503" t="s">
        <v>651</v>
      </c>
      <c r="E76" s="501"/>
      <c r="F76" s="501"/>
      <c r="G76" s="502"/>
      <c r="H76" s="501"/>
      <c r="I76" s="501"/>
      <c r="J76" s="501"/>
      <c r="K76" s="501"/>
      <c r="L76" s="502"/>
      <c r="M76" s="501"/>
    </row>
    <row r="77" spans="1:13" ht="27.75" customHeight="1">
      <c r="A77" s="507"/>
      <c r="B77" s="450"/>
      <c r="C77" s="508" t="s">
        <v>685</v>
      </c>
      <c r="D77" s="509" t="s">
        <v>650</v>
      </c>
      <c r="E77" s="357">
        <f>IF((E63+E65+E67+E69+E71+E73+E75)=(H77+J77),(H77+J77),"`ОШ!`")</f>
        <v>0</v>
      </c>
      <c r="F77" s="357">
        <f>F63+F65+F67+F69+F71+F73+F75</f>
        <v>0</v>
      </c>
      <c r="G77" s="357">
        <f>G63+G65+G67+G69+G71+G73+G75</f>
        <v>0</v>
      </c>
      <c r="H77" s="357">
        <f>H63+H65+H67+H69+H71+H73+H75</f>
        <v>0</v>
      </c>
      <c r="I77" s="357">
        <f>I63+I65+I67+I69+I71+I73+I75</f>
        <v>0</v>
      </c>
      <c r="J77" s="357">
        <f>J63+J65+J67+J69+J71+J73+J75</f>
        <v>0</v>
      </c>
      <c r="K77" s="357" t="s">
        <v>122</v>
      </c>
      <c r="L77" s="357" t="s">
        <v>122</v>
      </c>
      <c r="M77" s="357">
        <f>M63+M65+M67+M69+M71+M73+M75</f>
        <v>0</v>
      </c>
    </row>
    <row r="78" spans="1:13" ht="29.25" customHeight="1" thickBot="1">
      <c r="A78" s="510"/>
      <c r="B78" s="511"/>
      <c r="C78" s="512" t="s">
        <v>686</v>
      </c>
      <c r="D78" s="513" t="s">
        <v>651</v>
      </c>
      <c r="E78" s="514">
        <f>IF((E64+E66+E68+E70+E72+E74+E76)=(H78+J78),(H78+J78),"`ОШ!`")</f>
        <v>0</v>
      </c>
      <c r="F78" s="514">
        <f>F64+F66+F68+F70+F72+F74+F76</f>
        <v>0</v>
      </c>
      <c r="G78" s="514" t="s">
        <v>122</v>
      </c>
      <c r="H78" s="514">
        <f>H64+H66+H68+H70+H72+H74+H76</f>
        <v>0</v>
      </c>
      <c r="I78" s="514">
        <f>I64+I66+I68+I70+I72+I74+I76</f>
        <v>0</v>
      </c>
      <c r="J78" s="514">
        <f>J64+J66+J68+J70+J72+J74+J76</f>
        <v>0</v>
      </c>
      <c r="K78" s="514">
        <f>K64+K66+K68+K70+K72+K74+K76</f>
        <v>0</v>
      </c>
      <c r="L78" s="514" t="s">
        <v>122</v>
      </c>
      <c r="M78" s="514">
        <f>M64+M66+M68+M70+M72+M74+M76</f>
        <v>0</v>
      </c>
    </row>
    <row r="79" spans="1:13" ht="66" customHeight="1">
      <c r="A79" s="394"/>
      <c r="B79" s="695" t="s">
        <v>687</v>
      </c>
      <c r="C79" s="519" t="s">
        <v>688</v>
      </c>
      <c r="D79" s="515" t="s">
        <v>650</v>
      </c>
      <c r="E79" s="516"/>
      <c r="F79" s="516"/>
      <c r="G79" s="516"/>
      <c r="H79" s="516"/>
      <c r="I79" s="516"/>
      <c r="J79" s="516"/>
      <c r="K79" s="517"/>
      <c r="L79" s="517"/>
      <c r="M79" s="516"/>
    </row>
    <row r="80" spans="1:13" ht="47.25" customHeight="1">
      <c r="A80" s="394"/>
      <c r="B80" s="692"/>
      <c r="C80" s="520" t="s">
        <v>689</v>
      </c>
      <c r="D80" s="503" t="s">
        <v>650</v>
      </c>
      <c r="E80" s="501"/>
      <c r="F80" s="501"/>
      <c r="G80" s="501"/>
      <c r="H80" s="501"/>
      <c r="I80" s="501"/>
      <c r="J80" s="501"/>
      <c r="K80" s="502"/>
      <c r="L80" s="502"/>
      <c r="M80" s="501"/>
    </row>
    <row r="81" spans="1:13" ht="66.75" customHeight="1">
      <c r="A81" s="394"/>
      <c r="B81" s="266"/>
      <c r="C81" s="520" t="s">
        <v>690</v>
      </c>
      <c r="D81" s="503" t="s">
        <v>650</v>
      </c>
      <c r="E81" s="501"/>
      <c r="F81" s="501"/>
      <c r="G81" s="501"/>
      <c r="H81" s="501"/>
      <c r="I81" s="501"/>
      <c r="J81" s="501"/>
      <c r="K81" s="502"/>
      <c r="L81" s="502"/>
      <c r="M81" s="501"/>
    </row>
    <row r="82" spans="1:13" ht="45" customHeight="1">
      <c r="A82" s="394"/>
      <c r="B82" s="266"/>
      <c r="C82" s="520" t="s">
        <v>691</v>
      </c>
      <c r="D82" s="503" t="s">
        <v>651</v>
      </c>
      <c r="E82" s="501"/>
      <c r="F82" s="501"/>
      <c r="G82" s="502"/>
      <c r="H82" s="501"/>
      <c r="I82" s="501"/>
      <c r="J82" s="501"/>
      <c r="K82" s="502"/>
      <c r="L82" s="502"/>
      <c r="M82" s="501"/>
    </row>
    <row r="83" spans="1:13" ht="36" customHeight="1">
      <c r="A83" s="394"/>
      <c r="B83" s="266"/>
      <c r="C83" s="520" t="s">
        <v>692</v>
      </c>
      <c r="D83" s="503" t="s">
        <v>651</v>
      </c>
      <c r="E83" s="501"/>
      <c r="F83" s="501"/>
      <c r="G83" s="502"/>
      <c r="H83" s="501"/>
      <c r="I83" s="501"/>
      <c r="J83" s="501"/>
      <c r="K83" s="502"/>
      <c r="L83" s="502"/>
      <c r="M83" s="501"/>
    </row>
    <row r="84" spans="1:13" ht="25.5" customHeight="1">
      <c r="A84" s="507"/>
      <c r="B84" s="450"/>
      <c r="C84" s="508" t="s">
        <v>693</v>
      </c>
      <c r="D84" s="509" t="s">
        <v>650</v>
      </c>
      <c r="E84" s="357">
        <f>IF((E79+E80+E81)=(H84+J84),(H84+J84),"`ОШ!`")</f>
        <v>0</v>
      </c>
      <c r="F84" s="357">
        <f>F79+F80+F81</f>
        <v>0</v>
      </c>
      <c r="G84" s="357">
        <f>G79+G80+G81</f>
        <v>0</v>
      </c>
      <c r="H84" s="357">
        <f>H79+H80+H81</f>
        <v>0</v>
      </c>
      <c r="I84" s="357">
        <f>I79+I80+I81</f>
        <v>0</v>
      </c>
      <c r="J84" s="357">
        <f>J79+J80+J81</f>
        <v>0</v>
      </c>
      <c r="K84" s="357" t="s">
        <v>122</v>
      </c>
      <c r="L84" s="357" t="s">
        <v>122</v>
      </c>
      <c r="M84" s="357">
        <f>M79+M80+M81</f>
        <v>0</v>
      </c>
    </row>
    <row r="85" spans="1:13" ht="27" customHeight="1" thickBot="1">
      <c r="A85" s="510"/>
      <c r="B85" s="511"/>
      <c r="C85" s="512" t="s">
        <v>694</v>
      </c>
      <c r="D85" s="513" t="s">
        <v>651</v>
      </c>
      <c r="E85" s="514">
        <f>IF((E82+E83)=(H85+J85),(H85+J85),"`ОШ!`")</f>
        <v>0</v>
      </c>
      <c r="F85" s="514">
        <f>F82+F83</f>
        <v>0</v>
      </c>
      <c r="G85" s="514" t="s">
        <v>122</v>
      </c>
      <c r="H85" s="514">
        <f>H82+H83</f>
        <v>0</v>
      </c>
      <c r="I85" s="514">
        <f>I82+I83</f>
        <v>0</v>
      </c>
      <c r="J85" s="514">
        <f>J82+J83</f>
        <v>0</v>
      </c>
      <c r="K85" s="514" t="s">
        <v>122</v>
      </c>
      <c r="L85" s="514" t="s">
        <v>122</v>
      </c>
      <c r="M85" s="514">
        <f>M82+M83</f>
        <v>0</v>
      </c>
    </row>
    <row r="86" spans="1:13" ht="24" customHeight="1">
      <c r="A86" s="521"/>
      <c r="B86" s="522"/>
      <c r="C86" s="523" t="s">
        <v>7</v>
      </c>
      <c r="D86" s="524" t="s">
        <v>650</v>
      </c>
      <c r="E86" s="525">
        <f aca="true" t="shared" si="2" ref="E86:J86">E23+E43+E61+E77+E84</f>
        <v>1</v>
      </c>
      <c r="F86" s="525">
        <f t="shared" si="2"/>
        <v>0</v>
      </c>
      <c r="G86" s="525">
        <f t="shared" si="2"/>
        <v>0</v>
      </c>
      <c r="H86" s="525">
        <f t="shared" si="2"/>
        <v>0</v>
      </c>
      <c r="I86" s="525">
        <f t="shared" si="2"/>
        <v>0</v>
      </c>
      <c r="J86" s="525">
        <f t="shared" si="2"/>
        <v>1</v>
      </c>
      <c r="K86" s="525">
        <f>K43+K61</f>
        <v>0</v>
      </c>
      <c r="L86" s="525">
        <f>L23</f>
        <v>0</v>
      </c>
      <c r="M86" s="525">
        <f>M23+M43+M61+M77+M84</f>
        <v>0</v>
      </c>
    </row>
    <row r="87" spans="1:13" ht="25.5" customHeight="1">
      <c r="A87" s="526"/>
      <c r="B87" s="527"/>
      <c r="C87" s="528"/>
      <c r="D87" s="529" t="s">
        <v>651</v>
      </c>
      <c r="E87" s="530">
        <f>E24+E44+E62+E78+E85</f>
        <v>0</v>
      </c>
      <c r="F87" s="530">
        <f>F24+F44+F62+F78+F85</f>
        <v>0</v>
      </c>
      <c r="G87" s="531" t="s">
        <v>122</v>
      </c>
      <c r="H87" s="530">
        <f>H24+H44+H62+H78+H85</f>
        <v>0</v>
      </c>
      <c r="I87" s="530">
        <f>I24+I44+I62+I78+I85</f>
        <v>0</v>
      </c>
      <c r="J87" s="530">
        <f>J24+J44+J62+J78+J85</f>
        <v>0</v>
      </c>
      <c r="K87" s="530">
        <f>K78</f>
        <v>0</v>
      </c>
      <c r="L87" s="530" t="s">
        <v>122</v>
      </c>
      <c r="M87" s="530">
        <f>M24+M44+M62+M78+M85</f>
        <v>0</v>
      </c>
    </row>
    <row r="88" spans="3:13" ht="12.75">
      <c r="C88" s="457"/>
      <c r="D88" s="150"/>
      <c r="E88" s="150"/>
      <c r="F88" s="150"/>
      <c r="G88" s="150"/>
      <c r="H88" s="150"/>
      <c r="I88" s="150"/>
      <c r="J88" s="150"/>
      <c r="K88" s="150"/>
      <c r="L88" s="150"/>
      <c r="M88" s="150"/>
    </row>
    <row r="90" spans="2:3" ht="12.75">
      <c r="B90" s="688" t="s">
        <v>121</v>
      </c>
      <c r="C90" s="688"/>
    </row>
  </sheetData>
  <sheetProtection/>
  <mergeCells count="45">
    <mergeCell ref="C15:C16"/>
    <mergeCell ref="B1:F1"/>
    <mergeCell ref="B2:I2"/>
    <mergeCell ref="B3:J3"/>
    <mergeCell ref="A4:M4"/>
    <mergeCell ref="E5:F5"/>
    <mergeCell ref="H5:I5"/>
    <mergeCell ref="J5:L5"/>
    <mergeCell ref="K6:L6"/>
    <mergeCell ref="B9:B13"/>
    <mergeCell ref="C9:C10"/>
    <mergeCell ref="C11:C12"/>
    <mergeCell ref="C13:C14"/>
    <mergeCell ref="C17:C18"/>
    <mergeCell ref="C19:C20"/>
    <mergeCell ref="C21:C22"/>
    <mergeCell ref="B25:B29"/>
    <mergeCell ref="C25:C26"/>
    <mergeCell ref="C27:C28"/>
    <mergeCell ref="C29:C30"/>
    <mergeCell ref="C53:C54"/>
    <mergeCell ref="C31:C32"/>
    <mergeCell ref="C33:C34"/>
    <mergeCell ref="C35:C36"/>
    <mergeCell ref="C37:C38"/>
    <mergeCell ref="C39:C40"/>
    <mergeCell ref="C41:C42"/>
    <mergeCell ref="B45:B49"/>
    <mergeCell ref="C45:C46"/>
    <mergeCell ref="C47:C48"/>
    <mergeCell ref="C49:C50"/>
    <mergeCell ref="C51:C52"/>
    <mergeCell ref="B90:C90"/>
    <mergeCell ref="C55:C56"/>
    <mergeCell ref="C57:C58"/>
    <mergeCell ref="C59:C60"/>
    <mergeCell ref="B63:B67"/>
    <mergeCell ref="C63:C64"/>
    <mergeCell ref="C65:C66"/>
    <mergeCell ref="C67:C68"/>
    <mergeCell ref="C69:C70"/>
    <mergeCell ref="C71:C72"/>
    <mergeCell ref="C73:C74"/>
    <mergeCell ref="C75:C76"/>
    <mergeCell ref="B79:B80"/>
  </mergeCells>
  <printOptions horizontalCentered="1"/>
  <pageMargins left="0.1968503937007874" right="0.1968503937007874" top="0.7874015748031497" bottom="0.3937007874015748" header="0.3937007874015748" footer="0.3937007874015748"/>
  <pageSetup firstPageNumber="54" useFirstPageNumber="1" fitToHeight="8" fitToWidth="1" horizontalDpi="600" verticalDpi="600" orientation="landscape" paperSize="9" scale="84" r:id="rId1"/>
  <rowBreaks count="2" manualBreakCount="2">
    <brk id="46" max="255" man="1"/>
    <brk id="6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AE44"/>
  <sheetViews>
    <sheetView zoomScale="70" zoomScaleNormal="70" zoomScalePageLayoutView="0" workbookViewId="0" topLeftCell="A1">
      <selection activeCell="A4" sqref="A4:AE4"/>
    </sheetView>
  </sheetViews>
  <sheetFormatPr defaultColWidth="9.140625" defaultRowHeight="12.75"/>
  <cols>
    <col min="1" max="1" width="4.7109375" style="537" customWidth="1"/>
    <col min="2" max="2" width="44.7109375" style="537" customWidth="1"/>
    <col min="3" max="3" width="12.28125" style="537" customWidth="1"/>
    <col min="4" max="10" width="5.00390625" style="537" customWidth="1"/>
    <col min="11" max="11" width="4.7109375" style="537" customWidth="1"/>
    <col min="12" max="13" width="5.00390625" style="537" customWidth="1"/>
    <col min="14" max="14" width="4.8515625" style="537" customWidth="1"/>
    <col min="15" max="15" width="4.7109375" style="537" customWidth="1"/>
    <col min="16" max="17" width="5.00390625" style="537" customWidth="1"/>
    <col min="18" max="18" width="4.8515625" style="537" customWidth="1"/>
    <col min="19" max="31" width="5.00390625" style="537" customWidth="1"/>
    <col min="32" max="16384" width="9.140625" style="537" customWidth="1"/>
  </cols>
  <sheetData>
    <row r="1" spans="1:14" ht="15.75">
      <c r="A1" s="686" t="s">
        <v>704</v>
      </c>
      <c r="B1" s="686"/>
      <c r="C1" s="686"/>
      <c r="D1" s="686"/>
      <c r="E1" s="538"/>
      <c r="F1" s="538"/>
      <c r="G1" s="538"/>
      <c r="H1" s="539"/>
      <c r="I1" s="539"/>
      <c r="J1" s="539"/>
      <c r="K1" s="539"/>
      <c r="L1" s="539"/>
      <c r="M1" s="539"/>
      <c r="N1" s="539"/>
    </row>
    <row r="2" spans="1:14" ht="15.75">
      <c r="A2" s="704" t="s">
        <v>766</v>
      </c>
      <c r="B2" s="704"/>
      <c r="C2" s="704"/>
      <c r="D2" s="704"/>
      <c r="E2" s="704"/>
      <c r="F2" s="704"/>
      <c r="G2" s="704"/>
      <c r="H2" s="540"/>
      <c r="I2" s="541"/>
      <c r="J2" s="541"/>
      <c r="K2" s="541"/>
      <c r="L2" s="541"/>
      <c r="M2" s="541"/>
      <c r="N2" s="541"/>
    </row>
    <row r="3" spans="1:30" ht="15.75">
      <c r="A3" s="704" t="s">
        <v>768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S3" s="542"/>
      <c r="T3" s="542"/>
      <c r="U3" s="542"/>
      <c r="V3" s="542"/>
      <c r="W3" s="542"/>
      <c r="Z3" s="542"/>
      <c r="AA3" s="542"/>
      <c r="AB3" s="542"/>
      <c r="AC3" s="542"/>
      <c r="AD3" s="542"/>
    </row>
    <row r="4" spans="1:31" ht="51" customHeight="1">
      <c r="A4" s="705" t="s">
        <v>767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5"/>
      <c r="Z4" s="705"/>
      <c r="AA4" s="705"/>
      <c r="AB4" s="705"/>
      <c r="AC4" s="705"/>
      <c r="AD4" s="705"/>
      <c r="AE4" s="705"/>
    </row>
    <row r="5" spans="1:31" ht="23.25" customHeight="1">
      <c r="A5" s="706" t="s">
        <v>337</v>
      </c>
      <c r="B5" s="709" t="s">
        <v>705</v>
      </c>
      <c r="C5" s="712" t="s">
        <v>706</v>
      </c>
      <c r="D5" s="715" t="s">
        <v>707</v>
      </c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6"/>
      <c r="AB5" s="716"/>
      <c r="AC5" s="716"/>
      <c r="AD5" s="716"/>
      <c r="AE5" s="717"/>
    </row>
    <row r="6" spans="1:31" ht="35.25" customHeight="1">
      <c r="A6" s="707"/>
      <c r="B6" s="710"/>
      <c r="C6" s="713"/>
      <c r="D6" s="715" t="s">
        <v>708</v>
      </c>
      <c r="E6" s="716"/>
      <c r="F6" s="716"/>
      <c r="G6" s="716"/>
      <c r="H6" s="716"/>
      <c r="I6" s="716"/>
      <c r="J6" s="716"/>
      <c r="K6" s="716"/>
      <c r="L6" s="716"/>
      <c r="M6" s="716"/>
      <c r="N6" s="716"/>
      <c r="O6" s="716"/>
      <c r="P6" s="716"/>
      <c r="Q6" s="716"/>
      <c r="R6" s="716"/>
      <c r="S6" s="716"/>
      <c r="T6" s="716"/>
      <c r="U6" s="716"/>
      <c r="V6" s="716"/>
      <c r="W6" s="716"/>
      <c r="X6" s="716"/>
      <c r="Y6" s="716"/>
      <c r="Z6" s="716"/>
      <c r="AA6" s="716"/>
      <c r="AB6" s="716"/>
      <c r="AC6" s="716"/>
      <c r="AD6" s="716"/>
      <c r="AE6" s="717"/>
    </row>
    <row r="7" spans="1:31" ht="21" customHeight="1">
      <c r="A7" s="708"/>
      <c r="B7" s="711"/>
      <c r="C7" s="714"/>
      <c r="D7" s="587">
        <v>1</v>
      </c>
      <c r="E7" s="587">
        <v>2</v>
      </c>
      <c r="F7" s="587">
        <v>3</v>
      </c>
      <c r="G7" s="587">
        <v>4</v>
      </c>
      <c r="H7" s="587">
        <v>5</v>
      </c>
      <c r="I7" s="587">
        <v>6</v>
      </c>
      <c r="J7" s="587">
        <v>7</v>
      </c>
      <c r="K7" s="587">
        <v>8</v>
      </c>
      <c r="L7" s="587">
        <v>9</v>
      </c>
      <c r="M7" s="587">
        <v>10</v>
      </c>
      <c r="N7" s="587">
        <v>11</v>
      </c>
      <c r="O7" s="587">
        <v>12</v>
      </c>
      <c r="P7" s="587">
        <v>13</v>
      </c>
      <c r="Q7" s="587">
        <v>14</v>
      </c>
      <c r="R7" s="587">
        <v>15</v>
      </c>
      <c r="S7" s="587">
        <v>16</v>
      </c>
      <c r="T7" s="587">
        <v>17</v>
      </c>
      <c r="U7" s="587">
        <v>18</v>
      </c>
      <c r="V7" s="587">
        <v>19</v>
      </c>
      <c r="W7" s="587">
        <v>20</v>
      </c>
      <c r="X7" s="587">
        <v>21</v>
      </c>
      <c r="Y7" s="587">
        <v>22</v>
      </c>
      <c r="Z7" s="587">
        <v>23</v>
      </c>
      <c r="AA7" s="587">
        <v>24</v>
      </c>
      <c r="AB7" s="587">
        <v>25</v>
      </c>
      <c r="AC7" s="587">
        <v>26</v>
      </c>
      <c r="AD7" s="587">
        <v>27</v>
      </c>
      <c r="AE7" s="587">
        <v>28</v>
      </c>
    </row>
    <row r="8" spans="1:31" ht="18.75">
      <c r="A8" s="588">
        <v>1</v>
      </c>
      <c r="B8" s="589" t="s">
        <v>63</v>
      </c>
      <c r="C8" s="543">
        <f>SUM(D8:AE8)</f>
        <v>0</v>
      </c>
      <c r="D8" s="544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5"/>
      <c r="X8" s="545"/>
      <c r="Y8" s="546"/>
      <c r="Z8" s="546"/>
      <c r="AA8" s="547"/>
      <c r="AB8" s="547"/>
      <c r="AC8" s="547"/>
      <c r="AD8" s="547"/>
      <c r="AE8" s="547"/>
    </row>
    <row r="9" spans="1:31" ht="18.75">
      <c r="A9" s="588">
        <v>2</v>
      </c>
      <c r="B9" s="589" t="s">
        <v>64</v>
      </c>
      <c r="C9" s="543">
        <f aca="true" t="shared" si="0" ref="C9:C37">SUM(D9:AE9)</f>
        <v>0</v>
      </c>
      <c r="D9" s="545"/>
      <c r="E9" s="544"/>
      <c r="F9" s="576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5"/>
      <c r="Y9" s="546"/>
      <c r="Z9" s="546"/>
      <c r="AA9" s="547"/>
      <c r="AB9" s="547"/>
      <c r="AC9" s="547"/>
      <c r="AD9" s="547"/>
      <c r="AE9" s="547"/>
    </row>
    <row r="10" spans="1:31" ht="18.75">
      <c r="A10" s="588">
        <v>3</v>
      </c>
      <c r="B10" s="589" t="s">
        <v>699</v>
      </c>
      <c r="C10" s="543">
        <f t="shared" si="0"/>
        <v>0</v>
      </c>
      <c r="D10" s="545"/>
      <c r="E10" s="545"/>
      <c r="F10" s="544"/>
      <c r="G10" s="576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6"/>
      <c r="Z10" s="546"/>
      <c r="AA10" s="547"/>
      <c r="AB10" s="547"/>
      <c r="AC10" s="547"/>
      <c r="AD10" s="547"/>
      <c r="AE10" s="547"/>
    </row>
    <row r="11" spans="1:31" ht="18.75">
      <c r="A11" s="588">
        <v>4</v>
      </c>
      <c r="B11" s="589" t="s">
        <v>700</v>
      </c>
      <c r="C11" s="543">
        <f t="shared" si="0"/>
        <v>0</v>
      </c>
      <c r="D11" s="545"/>
      <c r="E11" s="545"/>
      <c r="F11" s="545"/>
      <c r="G11" s="544"/>
      <c r="H11" s="545"/>
      <c r="I11" s="545"/>
      <c r="J11" s="545"/>
      <c r="K11" s="545"/>
      <c r="L11" s="545"/>
      <c r="M11" s="545"/>
      <c r="N11" s="545"/>
      <c r="O11" s="545"/>
      <c r="P11" s="545"/>
      <c r="Q11" s="545"/>
      <c r="R11" s="545"/>
      <c r="S11" s="545"/>
      <c r="T11" s="545"/>
      <c r="U11" s="545"/>
      <c r="V11" s="545"/>
      <c r="W11" s="545"/>
      <c r="X11" s="545"/>
      <c r="Y11" s="546"/>
      <c r="Z11" s="546"/>
      <c r="AA11" s="547"/>
      <c r="AB11" s="547"/>
      <c r="AC11" s="547"/>
      <c r="AD11" s="547"/>
      <c r="AE11" s="547"/>
    </row>
    <row r="12" spans="1:31" ht="18.75">
      <c r="A12" s="588">
        <v>5</v>
      </c>
      <c r="B12" s="589" t="s">
        <v>701</v>
      </c>
      <c r="C12" s="543">
        <f t="shared" si="0"/>
        <v>0</v>
      </c>
      <c r="D12" s="545"/>
      <c r="E12" s="545"/>
      <c r="F12" s="545"/>
      <c r="G12" s="545"/>
      <c r="H12" s="544"/>
      <c r="I12" s="545"/>
      <c r="J12" s="545"/>
      <c r="K12" s="545"/>
      <c r="L12" s="545"/>
      <c r="M12" s="545"/>
      <c r="N12" s="545"/>
      <c r="O12" s="545"/>
      <c r="P12" s="545"/>
      <c r="Q12" s="545"/>
      <c r="R12" s="545"/>
      <c r="S12" s="545"/>
      <c r="T12" s="545"/>
      <c r="U12" s="545"/>
      <c r="V12" s="545"/>
      <c r="W12" s="545"/>
      <c r="X12" s="545"/>
      <c r="Y12" s="546"/>
      <c r="Z12" s="546"/>
      <c r="AA12" s="546"/>
      <c r="AB12" s="546"/>
      <c r="AC12" s="546"/>
      <c r="AD12" s="546"/>
      <c r="AE12" s="547"/>
    </row>
    <row r="13" spans="1:31" ht="18.75">
      <c r="A13" s="588">
        <v>6</v>
      </c>
      <c r="B13" s="589" t="s">
        <v>65</v>
      </c>
      <c r="C13" s="543">
        <f t="shared" si="0"/>
        <v>0</v>
      </c>
      <c r="D13" s="545"/>
      <c r="E13" s="545"/>
      <c r="F13" s="545"/>
      <c r="G13" s="545"/>
      <c r="H13" s="545"/>
      <c r="I13" s="544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6"/>
      <c r="Z13" s="546"/>
      <c r="AA13" s="546"/>
      <c r="AB13" s="546"/>
      <c r="AC13" s="546"/>
      <c r="AD13" s="546"/>
      <c r="AE13" s="547"/>
    </row>
    <row r="14" spans="1:31" ht="31.5">
      <c r="A14" s="588">
        <v>7</v>
      </c>
      <c r="B14" s="589" t="s">
        <v>66</v>
      </c>
      <c r="C14" s="543">
        <f t="shared" si="0"/>
        <v>0</v>
      </c>
      <c r="D14" s="545"/>
      <c r="E14" s="545"/>
      <c r="F14" s="545"/>
      <c r="G14" s="545"/>
      <c r="H14" s="545"/>
      <c r="I14" s="545"/>
      <c r="J14" s="544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6"/>
      <c r="Z14" s="546"/>
      <c r="AA14" s="546"/>
      <c r="AB14" s="546"/>
      <c r="AC14" s="546"/>
      <c r="AD14" s="546"/>
      <c r="AE14" s="547"/>
    </row>
    <row r="15" spans="1:31" ht="18.75">
      <c r="A15" s="588">
        <v>8</v>
      </c>
      <c r="B15" s="589" t="s">
        <v>67</v>
      </c>
      <c r="C15" s="543">
        <f t="shared" si="0"/>
        <v>0</v>
      </c>
      <c r="D15" s="545"/>
      <c r="E15" s="545"/>
      <c r="F15" s="545"/>
      <c r="G15" s="545"/>
      <c r="H15" s="545"/>
      <c r="I15" s="545"/>
      <c r="J15" s="545"/>
      <c r="K15" s="544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6"/>
      <c r="Z15" s="546"/>
      <c r="AA15" s="546"/>
      <c r="AB15" s="546"/>
      <c r="AC15" s="546"/>
      <c r="AD15" s="546"/>
      <c r="AE15" s="547"/>
    </row>
    <row r="16" spans="1:31" ht="18.75">
      <c r="A16" s="588">
        <v>9</v>
      </c>
      <c r="B16" s="589" t="s">
        <v>68</v>
      </c>
      <c r="C16" s="543">
        <f t="shared" si="0"/>
        <v>0</v>
      </c>
      <c r="D16" s="545"/>
      <c r="E16" s="545"/>
      <c r="F16" s="545"/>
      <c r="G16" s="545"/>
      <c r="H16" s="545"/>
      <c r="I16" s="545"/>
      <c r="J16" s="545"/>
      <c r="K16" s="545"/>
      <c r="L16" s="544"/>
      <c r="M16" s="545"/>
      <c r="N16" s="545"/>
      <c r="O16" s="545"/>
      <c r="P16" s="545"/>
      <c r="Q16" s="545"/>
      <c r="R16" s="545"/>
      <c r="S16" s="545"/>
      <c r="T16" s="545"/>
      <c r="U16" s="545"/>
      <c r="V16" s="545"/>
      <c r="W16" s="545"/>
      <c r="X16" s="545"/>
      <c r="Y16" s="546"/>
      <c r="Z16" s="546"/>
      <c r="AA16" s="546"/>
      <c r="AB16" s="546"/>
      <c r="AC16" s="546"/>
      <c r="AD16" s="546"/>
      <c r="AE16" s="547"/>
    </row>
    <row r="17" spans="1:31" ht="18.75">
      <c r="A17" s="588">
        <v>10</v>
      </c>
      <c r="B17" s="589" t="s">
        <v>69</v>
      </c>
      <c r="C17" s="543">
        <f t="shared" si="0"/>
        <v>0</v>
      </c>
      <c r="D17" s="545"/>
      <c r="E17" s="545"/>
      <c r="F17" s="545"/>
      <c r="G17" s="545"/>
      <c r="H17" s="545"/>
      <c r="I17" s="545"/>
      <c r="J17" s="545"/>
      <c r="K17" s="545"/>
      <c r="L17" s="545"/>
      <c r="M17" s="544"/>
      <c r="N17" s="545"/>
      <c r="O17" s="545"/>
      <c r="P17" s="545"/>
      <c r="Q17" s="545"/>
      <c r="R17" s="545"/>
      <c r="S17" s="545"/>
      <c r="T17" s="545"/>
      <c r="U17" s="545"/>
      <c r="V17" s="545"/>
      <c r="W17" s="545"/>
      <c r="X17" s="545"/>
      <c r="Y17" s="546"/>
      <c r="Z17" s="546"/>
      <c r="AA17" s="546"/>
      <c r="AB17" s="546"/>
      <c r="AC17" s="546"/>
      <c r="AD17" s="546"/>
      <c r="AE17" s="547"/>
    </row>
    <row r="18" spans="1:31" ht="18.75">
      <c r="A18" s="588">
        <v>11</v>
      </c>
      <c r="B18" s="589" t="s">
        <v>73</v>
      </c>
      <c r="C18" s="543">
        <f t="shared" si="0"/>
        <v>0</v>
      </c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4"/>
      <c r="O18" s="545"/>
      <c r="P18" s="545"/>
      <c r="Q18" s="545"/>
      <c r="R18" s="545"/>
      <c r="S18" s="545"/>
      <c r="T18" s="545"/>
      <c r="U18" s="545"/>
      <c r="V18" s="545"/>
      <c r="W18" s="545"/>
      <c r="X18" s="545"/>
      <c r="Y18" s="546"/>
      <c r="Z18" s="546"/>
      <c r="AA18" s="546"/>
      <c r="AB18" s="546"/>
      <c r="AC18" s="546"/>
      <c r="AD18" s="546"/>
      <c r="AE18" s="547"/>
    </row>
    <row r="19" spans="1:31" ht="31.5">
      <c r="A19" s="588">
        <v>12</v>
      </c>
      <c r="B19" s="589" t="s">
        <v>76</v>
      </c>
      <c r="C19" s="543">
        <f t="shared" si="0"/>
        <v>0</v>
      </c>
      <c r="D19" s="545"/>
      <c r="E19" s="545"/>
      <c r="F19" s="545"/>
      <c r="G19" s="545"/>
      <c r="H19" s="545"/>
      <c r="I19" s="545"/>
      <c r="J19" s="545"/>
      <c r="K19" s="545"/>
      <c r="L19" s="545"/>
      <c r="M19" s="545"/>
      <c r="N19" s="545"/>
      <c r="O19" s="544"/>
      <c r="P19" s="545"/>
      <c r="Q19" s="545"/>
      <c r="R19" s="545"/>
      <c r="S19" s="545"/>
      <c r="T19" s="545"/>
      <c r="U19" s="545"/>
      <c r="V19" s="545"/>
      <c r="W19" s="545"/>
      <c r="X19" s="545"/>
      <c r="Y19" s="546"/>
      <c r="Z19" s="546"/>
      <c r="AA19" s="546"/>
      <c r="AB19" s="546"/>
      <c r="AC19" s="546"/>
      <c r="AD19" s="546"/>
      <c r="AE19" s="547"/>
    </row>
    <row r="20" spans="1:31" ht="18.75">
      <c r="A20" s="588">
        <v>13</v>
      </c>
      <c r="B20" s="589" t="s">
        <v>75</v>
      </c>
      <c r="C20" s="543">
        <f t="shared" si="0"/>
        <v>0</v>
      </c>
      <c r="D20" s="545"/>
      <c r="E20" s="545"/>
      <c r="F20" s="545"/>
      <c r="G20" s="545"/>
      <c r="H20" s="545"/>
      <c r="I20" s="545"/>
      <c r="J20" s="545"/>
      <c r="K20" s="545"/>
      <c r="L20" s="545"/>
      <c r="M20" s="545"/>
      <c r="N20" s="545"/>
      <c r="O20" s="545"/>
      <c r="P20" s="544"/>
      <c r="Q20" s="545"/>
      <c r="R20" s="545"/>
      <c r="S20" s="545"/>
      <c r="T20" s="545"/>
      <c r="U20" s="545"/>
      <c r="V20" s="545"/>
      <c r="W20" s="545"/>
      <c r="X20" s="545"/>
      <c r="Y20" s="546"/>
      <c r="Z20" s="546"/>
      <c r="AA20" s="546"/>
      <c r="AB20" s="546"/>
      <c r="AC20" s="546"/>
      <c r="AD20" s="546"/>
      <c r="AE20" s="547"/>
    </row>
    <row r="21" spans="1:31" ht="18.75">
      <c r="A21" s="588">
        <v>14</v>
      </c>
      <c r="B21" s="589" t="s">
        <v>703</v>
      </c>
      <c r="C21" s="543">
        <f t="shared" si="0"/>
        <v>0</v>
      </c>
      <c r="D21" s="545"/>
      <c r="E21" s="545"/>
      <c r="F21" s="545"/>
      <c r="G21" s="545"/>
      <c r="H21" s="545"/>
      <c r="I21" s="545"/>
      <c r="J21" s="545"/>
      <c r="K21" s="545"/>
      <c r="L21" s="545"/>
      <c r="M21" s="545"/>
      <c r="N21" s="545"/>
      <c r="O21" s="545"/>
      <c r="P21" s="545"/>
      <c r="Q21" s="544"/>
      <c r="R21" s="545"/>
      <c r="S21" s="545"/>
      <c r="T21" s="545"/>
      <c r="U21" s="545"/>
      <c r="V21" s="545"/>
      <c r="W21" s="545"/>
      <c r="X21" s="545"/>
      <c r="Y21" s="546"/>
      <c r="Z21" s="546"/>
      <c r="AA21" s="546"/>
      <c r="AB21" s="546"/>
      <c r="AC21" s="546"/>
      <c r="AD21" s="546"/>
      <c r="AE21" s="547"/>
    </row>
    <row r="22" spans="1:31" ht="18.75">
      <c r="A22" s="588">
        <v>15</v>
      </c>
      <c r="B22" s="589" t="s">
        <v>72</v>
      </c>
      <c r="C22" s="543">
        <f t="shared" si="0"/>
        <v>0</v>
      </c>
      <c r="D22" s="545"/>
      <c r="E22" s="545"/>
      <c r="F22" s="545"/>
      <c r="G22" s="545"/>
      <c r="H22" s="545"/>
      <c r="I22" s="545"/>
      <c r="J22" s="545"/>
      <c r="K22" s="545"/>
      <c r="L22" s="545"/>
      <c r="M22" s="545"/>
      <c r="N22" s="545"/>
      <c r="O22" s="545"/>
      <c r="P22" s="545"/>
      <c r="Q22" s="545"/>
      <c r="R22" s="544"/>
      <c r="S22" s="545"/>
      <c r="T22" s="545"/>
      <c r="U22" s="545"/>
      <c r="V22" s="545"/>
      <c r="W22" s="545"/>
      <c r="X22" s="545"/>
      <c r="Y22" s="546"/>
      <c r="Z22" s="546"/>
      <c r="AA22" s="546"/>
      <c r="AB22" s="546"/>
      <c r="AC22" s="546"/>
      <c r="AD22" s="546"/>
      <c r="AE22" s="547"/>
    </row>
    <row r="23" spans="1:31" ht="18.75">
      <c r="A23" s="588">
        <v>16</v>
      </c>
      <c r="B23" s="589" t="s">
        <v>74</v>
      </c>
      <c r="C23" s="543">
        <f t="shared" si="0"/>
        <v>0</v>
      </c>
      <c r="D23" s="545"/>
      <c r="E23" s="545"/>
      <c r="F23" s="545"/>
      <c r="G23" s="545"/>
      <c r="H23" s="545"/>
      <c r="I23" s="545"/>
      <c r="J23" s="545"/>
      <c r="K23" s="545"/>
      <c r="L23" s="545"/>
      <c r="M23" s="545"/>
      <c r="N23" s="545"/>
      <c r="O23" s="545"/>
      <c r="P23" s="545"/>
      <c r="Q23" s="545"/>
      <c r="R23" s="545"/>
      <c r="S23" s="544"/>
      <c r="T23" s="545"/>
      <c r="U23" s="545"/>
      <c r="V23" s="545"/>
      <c r="W23" s="545"/>
      <c r="X23" s="545"/>
      <c r="Y23" s="546"/>
      <c r="Z23" s="546"/>
      <c r="AA23" s="546"/>
      <c r="AB23" s="546"/>
      <c r="AC23" s="546"/>
      <c r="AD23" s="546"/>
      <c r="AE23" s="547"/>
    </row>
    <row r="24" spans="1:31" ht="18.75">
      <c r="A24" s="588">
        <v>17</v>
      </c>
      <c r="B24" s="589" t="s">
        <v>702</v>
      </c>
      <c r="C24" s="543">
        <f t="shared" si="0"/>
        <v>0</v>
      </c>
      <c r="D24" s="545"/>
      <c r="E24" s="545"/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  <c r="Q24" s="545"/>
      <c r="R24" s="545"/>
      <c r="S24" s="545"/>
      <c r="T24" s="544"/>
      <c r="U24" s="545"/>
      <c r="V24" s="545"/>
      <c r="W24" s="545"/>
      <c r="X24" s="545"/>
      <c r="Y24" s="546"/>
      <c r="Z24" s="546"/>
      <c r="AA24" s="546"/>
      <c r="AB24" s="546"/>
      <c r="AC24" s="546"/>
      <c r="AD24" s="546"/>
      <c r="AE24" s="547"/>
    </row>
    <row r="25" spans="1:31" ht="18.75">
      <c r="A25" s="588">
        <v>18</v>
      </c>
      <c r="B25" s="589" t="s">
        <v>77</v>
      </c>
      <c r="C25" s="543">
        <f t="shared" si="0"/>
        <v>0</v>
      </c>
      <c r="D25" s="545"/>
      <c r="E25" s="545"/>
      <c r="F25" s="545"/>
      <c r="G25" s="545"/>
      <c r="H25" s="545"/>
      <c r="I25" s="545"/>
      <c r="J25" s="545"/>
      <c r="K25" s="545"/>
      <c r="L25" s="545"/>
      <c r="M25" s="545"/>
      <c r="N25" s="545"/>
      <c r="O25" s="545"/>
      <c r="P25" s="545"/>
      <c r="Q25" s="545"/>
      <c r="R25" s="545"/>
      <c r="S25" s="545"/>
      <c r="T25" s="545"/>
      <c r="U25" s="544"/>
      <c r="V25" s="545"/>
      <c r="W25" s="545"/>
      <c r="X25" s="545"/>
      <c r="Y25" s="546"/>
      <c r="Z25" s="546"/>
      <c r="AA25" s="546"/>
      <c r="AB25" s="546"/>
      <c r="AC25" s="546"/>
      <c r="AD25" s="546"/>
      <c r="AE25" s="547"/>
    </row>
    <row r="26" spans="1:31" ht="31.5">
      <c r="A26" s="588">
        <v>19</v>
      </c>
      <c r="B26" s="589" t="s">
        <v>71</v>
      </c>
      <c r="C26" s="543">
        <f t="shared" si="0"/>
        <v>0</v>
      </c>
      <c r="D26" s="545"/>
      <c r="E26" s="545"/>
      <c r="F26" s="545"/>
      <c r="G26" s="545"/>
      <c r="H26" s="545"/>
      <c r="I26" s="545"/>
      <c r="J26" s="545"/>
      <c r="K26" s="545"/>
      <c r="L26" s="545"/>
      <c r="M26" s="545"/>
      <c r="N26" s="545"/>
      <c r="O26" s="545"/>
      <c r="P26" s="545"/>
      <c r="Q26" s="545"/>
      <c r="R26" s="545"/>
      <c r="S26" s="545"/>
      <c r="T26" s="545"/>
      <c r="U26" s="545"/>
      <c r="V26" s="544"/>
      <c r="W26" s="545"/>
      <c r="X26" s="545"/>
      <c r="Y26" s="546"/>
      <c r="Z26" s="546"/>
      <c r="AA26" s="546"/>
      <c r="AB26" s="546" t="s">
        <v>57</v>
      </c>
      <c r="AC26" s="546"/>
      <c r="AD26" s="546"/>
      <c r="AE26" s="547"/>
    </row>
    <row r="27" spans="1:31" ht="31.5">
      <c r="A27" s="588">
        <v>20</v>
      </c>
      <c r="B27" s="589" t="s">
        <v>78</v>
      </c>
      <c r="C27" s="543">
        <f t="shared" si="0"/>
        <v>0</v>
      </c>
      <c r="D27" s="545"/>
      <c r="E27" s="545"/>
      <c r="F27" s="545"/>
      <c r="G27" s="545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545"/>
      <c r="S27" s="545"/>
      <c r="T27" s="545"/>
      <c r="U27" s="545"/>
      <c r="V27" s="545"/>
      <c r="W27" s="544"/>
      <c r="X27" s="545"/>
      <c r="Y27" s="546"/>
      <c r="Z27" s="546"/>
      <c r="AA27" s="546"/>
      <c r="AB27" s="546"/>
      <c r="AC27" s="546"/>
      <c r="AD27" s="546"/>
      <c r="AE27" s="547"/>
    </row>
    <row r="28" spans="1:31" ht="18.75">
      <c r="A28" s="588">
        <v>21</v>
      </c>
      <c r="B28" s="589" t="s">
        <v>70</v>
      </c>
      <c r="C28" s="543">
        <f t="shared" si="0"/>
        <v>0</v>
      </c>
      <c r="D28" s="545"/>
      <c r="E28" s="545"/>
      <c r="F28" s="545"/>
      <c r="G28" s="545"/>
      <c r="H28" s="545"/>
      <c r="I28" s="545"/>
      <c r="J28" s="545"/>
      <c r="K28" s="545"/>
      <c r="L28" s="545"/>
      <c r="M28" s="545"/>
      <c r="N28" s="545"/>
      <c r="O28" s="545"/>
      <c r="P28" s="545"/>
      <c r="Q28" s="545"/>
      <c r="R28" s="545"/>
      <c r="S28" s="545"/>
      <c r="T28" s="545"/>
      <c r="U28" s="545"/>
      <c r="V28" s="545"/>
      <c r="W28" s="545"/>
      <c r="X28" s="544"/>
      <c r="Y28" s="546"/>
      <c r="Z28" s="546"/>
      <c r="AA28" s="546"/>
      <c r="AB28" s="546"/>
      <c r="AC28" s="546"/>
      <c r="AD28" s="546"/>
      <c r="AE28" s="547"/>
    </row>
    <row r="29" spans="1:31" ht="18.75">
      <c r="A29" s="588">
        <v>22</v>
      </c>
      <c r="B29" s="589" t="s">
        <v>709</v>
      </c>
      <c r="C29" s="543">
        <f t="shared" si="0"/>
        <v>0</v>
      </c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5"/>
      <c r="Q29" s="545"/>
      <c r="R29" s="545"/>
      <c r="S29" s="545"/>
      <c r="T29" s="545"/>
      <c r="U29" s="545"/>
      <c r="V29" s="545"/>
      <c r="W29" s="545"/>
      <c r="X29" s="545"/>
      <c r="Y29" s="548"/>
      <c r="Z29" s="546"/>
      <c r="AA29" s="546"/>
      <c r="AB29" s="546"/>
      <c r="AC29" s="546"/>
      <c r="AD29" s="546"/>
      <c r="AE29" s="547"/>
    </row>
    <row r="30" spans="1:31" ht="31.5">
      <c r="A30" s="588">
        <v>23</v>
      </c>
      <c r="B30" s="589" t="s">
        <v>710</v>
      </c>
      <c r="C30" s="543">
        <f t="shared" si="0"/>
        <v>0</v>
      </c>
      <c r="D30" s="545"/>
      <c r="E30" s="545"/>
      <c r="F30" s="545"/>
      <c r="G30" s="545"/>
      <c r="H30" s="545"/>
      <c r="I30" s="545"/>
      <c r="J30" s="545"/>
      <c r="K30" s="545"/>
      <c r="L30" s="545"/>
      <c r="M30" s="545"/>
      <c r="N30" s="545"/>
      <c r="O30" s="545"/>
      <c r="P30" s="545"/>
      <c r="Q30" s="545"/>
      <c r="R30" s="545"/>
      <c r="S30" s="545"/>
      <c r="T30" s="545"/>
      <c r="U30" s="545"/>
      <c r="V30" s="545"/>
      <c r="W30" s="545"/>
      <c r="X30" s="545"/>
      <c r="Y30" s="546"/>
      <c r="Z30" s="548"/>
      <c r="AA30" s="546"/>
      <c r="AB30" s="546"/>
      <c r="AC30" s="546"/>
      <c r="AD30" s="546"/>
      <c r="AE30" s="547"/>
    </row>
    <row r="31" spans="1:31" ht="18.75">
      <c r="A31" s="588">
        <v>24</v>
      </c>
      <c r="B31" s="589" t="s">
        <v>711</v>
      </c>
      <c r="C31" s="543">
        <f t="shared" si="0"/>
        <v>0</v>
      </c>
      <c r="D31" s="545"/>
      <c r="E31" s="545"/>
      <c r="F31" s="545"/>
      <c r="G31" s="545"/>
      <c r="H31" s="545"/>
      <c r="I31" s="545"/>
      <c r="J31" s="545"/>
      <c r="K31" s="545"/>
      <c r="L31" s="545"/>
      <c r="M31" s="545"/>
      <c r="N31" s="545"/>
      <c r="O31" s="545"/>
      <c r="P31" s="545"/>
      <c r="Q31" s="545"/>
      <c r="R31" s="545"/>
      <c r="S31" s="545"/>
      <c r="T31" s="545"/>
      <c r="U31" s="545"/>
      <c r="V31" s="545"/>
      <c r="W31" s="545"/>
      <c r="X31" s="545"/>
      <c r="Y31" s="546"/>
      <c r="Z31" s="546"/>
      <c r="AA31" s="548"/>
      <c r="AB31" s="546"/>
      <c r="AC31" s="546"/>
      <c r="AD31" s="546"/>
      <c r="AE31" s="547"/>
    </row>
    <row r="32" spans="1:31" ht="18.75">
      <c r="A32" s="588">
        <v>25</v>
      </c>
      <c r="B32" s="589" t="s">
        <v>712</v>
      </c>
      <c r="C32" s="543">
        <f t="shared" si="0"/>
        <v>0</v>
      </c>
      <c r="D32" s="545"/>
      <c r="E32" s="545"/>
      <c r="F32" s="545"/>
      <c r="G32" s="545"/>
      <c r="H32" s="545"/>
      <c r="I32" s="545"/>
      <c r="J32" s="545"/>
      <c r="K32" s="545"/>
      <c r="L32" s="545"/>
      <c r="M32" s="545"/>
      <c r="N32" s="545"/>
      <c r="O32" s="545"/>
      <c r="P32" s="545"/>
      <c r="Q32" s="545"/>
      <c r="R32" s="545"/>
      <c r="S32" s="545"/>
      <c r="T32" s="545"/>
      <c r="U32" s="545"/>
      <c r="V32" s="545"/>
      <c r="W32" s="545"/>
      <c r="X32" s="545"/>
      <c r="Y32" s="546"/>
      <c r="Z32" s="546"/>
      <c r="AA32" s="546"/>
      <c r="AB32" s="548"/>
      <c r="AC32" s="546"/>
      <c r="AD32" s="546"/>
      <c r="AE32" s="547"/>
    </row>
    <row r="33" spans="1:31" ht="18.75">
      <c r="A33" s="588">
        <v>26</v>
      </c>
      <c r="B33" s="589" t="s">
        <v>713</v>
      </c>
      <c r="C33" s="543">
        <f t="shared" si="0"/>
        <v>0</v>
      </c>
      <c r="D33" s="545"/>
      <c r="E33" s="545"/>
      <c r="F33" s="545"/>
      <c r="G33" s="545"/>
      <c r="H33" s="545"/>
      <c r="I33" s="545"/>
      <c r="J33" s="545"/>
      <c r="K33" s="545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6"/>
      <c r="Z33" s="546"/>
      <c r="AA33" s="546"/>
      <c r="AB33" s="546"/>
      <c r="AC33" s="548"/>
      <c r="AD33" s="546"/>
      <c r="AE33" s="547"/>
    </row>
    <row r="34" spans="1:31" ht="18.75">
      <c r="A34" s="588">
        <v>27</v>
      </c>
      <c r="B34" s="589" t="s">
        <v>714</v>
      </c>
      <c r="C34" s="543">
        <f t="shared" si="0"/>
        <v>0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6"/>
      <c r="Z34" s="546"/>
      <c r="AA34" s="546"/>
      <c r="AB34" s="546"/>
      <c r="AC34" s="546"/>
      <c r="AD34" s="548"/>
      <c r="AE34" s="547"/>
    </row>
    <row r="35" spans="1:31" ht="63">
      <c r="A35" s="588">
        <v>28</v>
      </c>
      <c r="B35" s="589" t="s">
        <v>715</v>
      </c>
      <c r="C35" s="543">
        <f t="shared" si="0"/>
        <v>1</v>
      </c>
      <c r="D35" s="545"/>
      <c r="E35" s="545"/>
      <c r="F35" s="545"/>
      <c r="G35" s="545"/>
      <c r="H35" s="545"/>
      <c r="I35" s="545"/>
      <c r="J35" s="545"/>
      <c r="K35" s="545"/>
      <c r="L35" s="545"/>
      <c r="M35" s="545"/>
      <c r="N35" s="545"/>
      <c r="O35" s="545"/>
      <c r="P35" s="545"/>
      <c r="Q35" s="545"/>
      <c r="R35" s="545"/>
      <c r="S35" s="545"/>
      <c r="T35" s="545"/>
      <c r="U35" s="545"/>
      <c r="V35" s="545"/>
      <c r="W35" s="545"/>
      <c r="X35" s="545"/>
      <c r="Y35" s="546">
        <v>1</v>
      </c>
      <c r="Z35" s="546"/>
      <c r="AA35" s="546"/>
      <c r="AB35" s="546"/>
      <c r="AC35" s="546"/>
      <c r="AD35" s="546"/>
      <c r="AE35" s="548"/>
    </row>
    <row r="36" spans="1:31" ht="18.75">
      <c r="A36" s="588">
        <v>29</v>
      </c>
      <c r="B36" s="590" t="s">
        <v>716</v>
      </c>
      <c r="C36" s="543">
        <f t="shared" si="0"/>
        <v>0</v>
      </c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7"/>
      <c r="Z36" s="547"/>
      <c r="AA36" s="547"/>
      <c r="AB36" s="547"/>
      <c r="AC36" s="547"/>
      <c r="AD36" s="547"/>
      <c r="AE36" s="547"/>
    </row>
    <row r="37" spans="1:31" ht="18.75">
      <c r="A37" s="588">
        <v>30</v>
      </c>
      <c r="B37" s="591" t="s">
        <v>717</v>
      </c>
      <c r="C37" s="543">
        <f t="shared" si="0"/>
        <v>0</v>
      </c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7"/>
      <c r="Z37" s="547"/>
      <c r="AA37" s="547"/>
      <c r="AB37" s="547"/>
      <c r="AC37" s="547"/>
      <c r="AD37" s="547"/>
      <c r="AE37" s="547"/>
    </row>
    <row r="38" spans="1:31" ht="15.75">
      <c r="A38" s="702" t="s">
        <v>757</v>
      </c>
      <c r="B38" s="703"/>
      <c r="C38" s="579">
        <f>SUM(C8:C37)</f>
        <v>1</v>
      </c>
      <c r="D38" s="579">
        <f aca="true" t="shared" si="1" ref="D38:AE38">SUM(D8:D37)</f>
        <v>0</v>
      </c>
      <c r="E38" s="579">
        <f t="shared" si="1"/>
        <v>0</v>
      </c>
      <c r="F38" s="579">
        <f t="shared" si="1"/>
        <v>0</v>
      </c>
      <c r="G38" s="579">
        <f t="shared" si="1"/>
        <v>0</v>
      </c>
      <c r="H38" s="579">
        <f t="shared" si="1"/>
        <v>0</v>
      </c>
      <c r="I38" s="579">
        <f t="shared" si="1"/>
        <v>0</v>
      </c>
      <c r="J38" s="579">
        <f t="shared" si="1"/>
        <v>0</v>
      </c>
      <c r="K38" s="579">
        <f t="shared" si="1"/>
        <v>0</v>
      </c>
      <c r="L38" s="579">
        <f t="shared" si="1"/>
        <v>0</v>
      </c>
      <c r="M38" s="579">
        <f t="shared" si="1"/>
        <v>0</v>
      </c>
      <c r="N38" s="579">
        <f t="shared" si="1"/>
        <v>0</v>
      </c>
      <c r="O38" s="579">
        <f t="shared" si="1"/>
        <v>0</v>
      </c>
      <c r="P38" s="579">
        <f t="shared" si="1"/>
        <v>0</v>
      </c>
      <c r="Q38" s="579">
        <f t="shared" si="1"/>
        <v>0</v>
      </c>
      <c r="R38" s="579">
        <f t="shared" si="1"/>
        <v>0</v>
      </c>
      <c r="S38" s="579">
        <f t="shared" si="1"/>
        <v>0</v>
      </c>
      <c r="T38" s="579">
        <f t="shared" si="1"/>
        <v>0</v>
      </c>
      <c r="U38" s="579">
        <f t="shared" si="1"/>
        <v>0</v>
      </c>
      <c r="V38" s="579">
        <f t="shared" si="1"/>
        <v>0</v>
      </c>
      <c r="W38" s="579">
        <f t="shared" si="1"/>
        <v>0</v>
      </c>
      <c r="X38" s="579">
        <f t="shared" si="1"/>
        <v>0</v>
      </c>
      <c r="Y38" s="579">
        <f t="shared" si="1"/>
        <v>1</v>
      </c>
      <c r="Z38" s="579">
        <f t="shared" si="1"/>
        <v>0</v>
      </c>
      <c r="AA38" s="579">
        <f t="shared" si="1"/>
        <v>0</v>
      </c>
      <c r="AB38" s="579">
        <f t="shared" si="1"/>
        <v>0</v>
      </c>
      <c r="AC38" s="579">
        <f t="shared" si="1"/>
        <v>0</v>
      </c>
      <c r="AD38" s="579">
        <f t="shared" si="1"/>
        <v>0</v>
      </c>
      <c r="AE38" s="579">
        <f t="shared" si="1"/>
        <v>0</v>
      </c>
    </row>
    <row r="41" spans="1:31" ht="15.75">
      <c r="A41" s="550"/>
      <c r="B41" s="551" t="s">
        <v>718</v>
      </c>
      <c r="C41" s="552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</row>
    <row r="42" spans="1:31" ht="12.75">
      <c r="A42" s="550"/>
      <c r="B42" s="550"/>
      <c r="C42" s="552"/>
      <c r="D42" s="552"/>
      <c r="E42" s="552"/>
      <c r="F42" s="552"/>
      <c r="G42" s="552"/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</row>
    <row r="43" spans="1:31" ht="12.75">
      <c r="A43" s="550"/>
      <c r="B43" s="550"/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</row>
    <row r="44" spans="2:31" ht="53.25" customHeight="1">
      <c r="B44" s="701" t="s">
        <v>759</v>
      </c>
      <c r="C44" s="701"/>
      <c r="D44" s="701"/>
      <c r="E44" s="701"/>
      <c r="F44" s="701"/>
      <c r="G44" s="701"/>
      <c r="H44" s="701"/>
      <c r="I44" s="701"/>
      <c r="J44" s="701"/>
      <c r="K44" s="701"/>
      <c r="L44" s="701"/>
      <c r="M44" s="701"/>
      <c r="N44" s="701"/>
      <c r="O44" s="701"/>
      <c r="P44" s="581"/>
      <c r="Q44" s="580"/>
      <c r="R44" s="580"/>
      <c r="S44" s="580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0"/>
    </row>
  </sheetData>
  <sheetProtection/>
  <mergeCells count="11">
    <mergeCell ref="B44:O44"/>
    <mergeCell ref="A38:B38"/>
    <mergeCell ref="A1:D1"/>
    <mergeCell ref="A2:G2"/>
    <mergeCell ref="A3:N3"/>
    <mergeCell ref="A4:AE4"/>
    <mergeCell ref="A5:A7"/>
    <mergeCell ref="B5:B7"/>
    <mergeCell ref="C5:C7"/>
    <mergeCell ref="D5:AE5"/>
    <mergeCell ref="D6:AE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</sheetPr>
  <dimension ref="A1:U99"/>
  <sheetViews>
    <sheetView zoomScale="110" zoomScaleNormal="110" zoomScalePageLayoutView="0" workbookViewId="0" topLeftCell="B4">
      <selection activeCell="M90" sqref="M90"/>
    </sheetView>
  </sheetViews>
  <sheetFormatPr defaultColWidth="9.140625" defaultRowHeight="12.75"/>
  <cols>
    <col min="1" max="1" width="3.28125" style="148" customWidth="1"/>
    <col min="2" max="2" width="26.28125" style="148" bestFit="1" customWidth="1"/>
    <col min="3" max="3" width="6.7109375" style="148" customWidth="1"/>
    <col min="4" max="4" width="7.57421875" style="148" customWidth="1"/>
    <col min="5" max="5" width="8.00390625" style="148" customWidth="1"/>
    <col min="6" max="6" width="9.7109375" style="148" customWidth="1"/>
    <col min="7" max="7" width="7.28125" style="148" customWidth="1"/>
    <col min="8" max="8" width="8.140625" style="148" customWidth="1"/>
    <col min="9" max="9" width="8.00390625" style="148" customWidth="1"/>
    <col min="10" max="11" width="8.7109375" style="148" customWidth="1"/>
    <col min="12" max="12" width="9.421875" style="148" customWidth="1"/>
    <col min="13" max="13" width="10.7109375" style="148" customWidth="1"/>
    <col min="14" max="14" width="9.7109375" style="148" customWidth="1"/>
    <col min="15" max="15" width="8.57421875" style="148" bestFit="1" customWidth="1"/>
    <col min="16" max="16" width="8.28125" style="148" bestFit="1" customWidth="1"/>
    <col min="17" max="16384" width="8.8515625" style="148" customWidth="1"/>
  </cols>
  <sheetData>
    <row r="1" spans="2:16" ht="12.75">
      <c r="B1" s="608" t="s">
        <v>436</v>
      </c>
      <c r="C1" s="608"/>
      <c r="D1" s="608"/>
      <c r="E1" s="608"/>
      <c r="F1" s="212"/>
      <c r="G1" s="212"/>
      <c r="I1" s="149"/>
      <c r="J1" s="149"/>
      <c r="K1" s="149"/>
      <c r="L1" s="149"/>
      <c r="M1" s="149"/>
      <c r="N1" s="149"/>
      <c r="O1" s="149"/>
      <c r="P1" s="149"/>
    </row>
    <row r="2" spans="2:16" ht="12.75">
      <c r="B2" s="609" t="s">
        <v>775</v>
      </c>
      <c r="C2" s="609"/>
      <c r="D2" s="609"/>
      <c r="E2" s="609"/>
      <c r="F2" s="609"/>
      <c r="G2" s="609"/>
      <c r="H2" s="149"/>
      <c r="I2" s="150"/>
      <c r="J2" s="150"/>
      <c r="K2" s="150"/>
      <c r="L2" s="150"/>
      <c r="M2" s="150"/>
      <c r="N2" s="150"/>
      <c r="O2" s="150"/>
      <c r="P2" s="150"/>
    </row>
    <row r="3" spans="2:16" ht="12.75">
      <c r="B3" s="609" t="s">
        <v>761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149"/>
      <c r="N3" s="149"/>
      <c r="O3" s="149"/>
      <c r="P3" s="149"/>
    </row>
    <row r="4" spans="2:16" ht="52.5" customHeight="1">
      <c r="B4" s="727" t="s">
        <v>776</v>
      </c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</row>
    <row r="5" spans="1:16" ht="12.75">
      <c r="A5" s="608" t="s">
        <v>437</v>
      </c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250"/>
      <c r="N5" s="251"/>
      <c r="O5" s="251"/>
      <c r="P5" s="251"/>
    </row>
    <row r="6" spans="1:16" ht="27" customHeight="1">
      <c r="A6" s="172"/>
      <c r="B6" s="252"/>
      <c r="C6" s="213"/>
      <c r="D6" s="677" t="s">
        <v>438</v>
      </c>
      <c r="E6" s="677"/>
      <c r="F6" s="253"/>
      <c r="G6" s="213"/>
      <c r="H6" s="677" t="s">
        <v>439</v>
      </c>
      <c r="I6" s="677"/>
      <c r="J6" s="213"/>
      <c r="K6" s="213"/>
      <c r="L6" s="677" t="s">
        <v>440</v>
      </c>
      <c r="M6" s="677"/>
      <c r="N6" s="213"/>
      <c r="O6" s="213"/>
      <c r="P6" s="213"/>
    </row>
    <row r="7" spans="1:16" ht="78.75" customHeight="1">
      <c r="A7" s="254" t="s">
        <v>116</v>
      </c>
      <c r="B7" s="255" t="s">
        <v>441</v>
      </c>
      <c r="C7" s="218" t="s">
        <v>442</v>
      </c>
      <c r="D7" s="222" t="s">
        <v>443</v>
      </c>
      <c r="E7" s="222" t="s">
        <v>444</v>
      </c>
      <c r="F7" s="218" t="s">
        <v>445</v>
      </c>
      <c r="G7" s="218" t="s">
        <v>446</v>
      </c>
      <c r="H7" s="222" t="s">
        <v>447</v>
      </c>
      <c r="I7" s="222" t="s">
        <v>448</v>
      </c>
      <c r="J7" s="218" t="s">
        <v>449</v>
      </c>
      <c r="K7" s="218" t="s">
        <v>450</v>
      </c>
      <c r="L7" s="222" t="s">
        <v>451</v>
      </c>
      <c r="M7" s="222" t="s">
        <v>39</v>
      </c>
      <c r="N7" s="218" t="s">
        <v>452</v>
      </c>
      <c r="O7" s="218" t="s">
        <v>453</v>
      </c>
      <c r="P7" s="218" t="s">
        <v>454</v>
      </c>
    </row>
    <row r="8" spans="1:16" ht="12.75">
      <c r="A8" s="256" t="s">
        <v>58</v>
      </c>
      <c r="B8" s="257" t="s">
        <v>81</v>
      </c>
      <c r="C8" s="258" t="s">
        <v>189</v>
      </c>
      <c r="D8" s="259" t="s">
        <v>190</v>
      </c>
      <c r="E8" s="259" t="s">
        <v>191</v>
      </c>
      <c r="F8" s="259" t="s">
        <v>192</v>
      </c>
      <c r="G8" s="259" t="s">
        <v>193</v>
      </c>
      <c r="H8" s="259" t="s">
        <v>194</v>
      </c>
      <c r="I8" s="259" t="s">
        <v>195</v>
      </c>
      <c r="J8" s="258" t="s">
        <v>196</v>
      </c>
      <c r="K8" s="258" t="s">
        <v>197</v>
      </c>
      <c r="L8" s="259" t="s">
        <v>198</v>
      </c>
      <c r="M8" s="259" t="s">
        <v>199</v>
      </c>
      <c r="N8" s="259" t="s">
        <v>200</v>
      </c>
      <c r="O8" s="259" t="s">
        <v>201</v>
      </c>
      <c r="P8" s="259" t="s">
        <v>202</v>
      </c>
    </row>
    <row r="9" spans="1:16" ht="16.5" customHeight="1">
      <c r="A9" s="205"/>
      <c r="B9" s="260" t="s">
        <v>455</v>
      </c>
      <c r="C9" s="261">
        <v>55</v>
      </c>
      <c r="D9" s="261">
        <v>45</v>
      </c>
      <c r="E9" s="261">
        <v>10</v>
      </c>
      <c r="F9" s="261">
        <v>23</v>
      </c>
      <c r="G9" s="261">
        <v>33</v>
      </c>
      <c r="H9" s="261">
        <v>2</v>
      </c>
      <c r="I9" s="261">
        <v>31</v>
      </c>
      <c r="J9" s="261">
        <v>20</v>
      </c>
      <c r="K9" s="261"/>
      <c r="L9" s="261"/>
      <c r="M9" s="261">
        <v>11</v>
      </c>
      <c r="N9" s="261"/>
      <c r="O9" s="261"/>
      <c r="P9" s="261"/>
    </row>
    <row r="10" spans="1:16" ht="20.25" customHeight="1">
      <c r="A10" s="205"/>
      <c r="B10" s="262" t="s">
        <v>456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</row>
    <row r="11" spans="1:16" ht="15" customHeight="1">
      <c r="A11" s="205"/>
      <c r="B11" s="262" t="s">
        <v>457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</row>
    <row r="12" spans="1:16" ht="25.5" customHeight="1">
      <c r="A12" s="205"/>
      <c r="B12" s="262" t="s">
        <v>458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</row>
    <row r="13" spans="1:16" ht="36" customHeight="1">
      <c r="A13" s="205"/>
      <c r="B13" s="262" t="s">
        <v>459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 ht="36" customHeight="1">
      <c r="A14" s="205"/>
      <c r="B14" s="262" t="s">
        <v>460</v>
      </c>
      <c r="C14" s="263"/>
      <c r="D14" s="263"/>
      <c r="E14" s="263"/>
      <c r="F14" s="263"/>
      <c r="G14" s="263"/>
      <c r="H14" s="263"/>
      <c r="I14" s="263"/>
      <c r="J14" s="263"/>
      <c r="K14" s="261"/>
      <c r="L14" s="263"/>
      <c r="M14" s="263"/>
      <c r="N14" s="263"/>
      <c r="O14" s="263"/>
      <c r="P14" s="261"/>
    </row>
    <row r="15" spans="1:16" ht="12.75">
      <c r="A15" s="154"/>
      <c r="B15" s="264" t="s">
        <v>80</v>
      </c>
      <c r="C15" s="265">
        <f>IF((D15+E15)=SUM(C9:C13),SUM(C9:C13),"`ОШ!`")</f>
        <v>55</v>
      </c>
      <c r="D15" s="265">
        <f>SUM(D9:D13)</f>
        <v>45</v>
      </c>
      <c r="E15" s="265">
        <f aca="true" t="shared" si="0" ref="E15:O15">SUM(E9:E13)</f>
        <v>10</v>
      </c>
      <c r="F15" s="265">
        <f t="shared" si="0"/>
        <v>23</v>
      </c>
      <c r="G15" s="265">
        <f>IF(AND(E15+F15=SUM(G9:G13),H15+I15=SUM(G9:G13)),SUM(G9:G13),"`ОШ!`")</f>
        <v>33</v>
      </c>
      <c r="H15" s="265">
        <f t="shared" si="0"/>
        <v>2</v>
      </c>
      <c r="I15" s="265">
        <f t="shared" si="0"/>
        <v>31</v>
      </c>
      <c r="J15" s="265">
        <f t="shared" si="0"/>
        <v>20</v>
      </c>
      <c r="K15" s="265">
        <f>SUM(K9:K14)</f>
        <v>0</v>
      </c>
      <c r="L15" s="265">
        <f t="shared" si="0"/>
        <v>0</v>
      </c>
      <c r="M15" s="265">
        <f t="shared" si="0"/>
        <v>11</v>
      </c>
      <c r="N15" s="265">
        <f t="shared" si="0"/>
        <v>0</v>
      </c>
      <c r="O15" s="265">
        <f t="shared" si="0"/>
        <v>0</v>
      </c>
      <c r="P15" s="265">
        <f>SUM(P9:P14)</f>
        <v>0</v>
      </c>
    </row>
    <row r="16" spans="1:16" ht="12.75">
      <c r="A16" s="266"/>
      <c r="B16" s="267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</row>
    <row r="17" spans="1:16" ht="12.75">
      <c r="A17" s="269"/>
      <c r="B17" s="149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</row>
    <row r="18" spans="1:8" ht="12.75">
      <c r="A18" s="728" t="s">
        <v>461</v>
      </c>
      <c r="B18" s="728"/>
      <c r="C18" s="728"/>
      <c r="D18" s="728"/>
      <c r="E18" s="728"/>
      <c r="F18" s="728"/>
      <c r="G18" s="728"/>
      <c r="H18" s="728"/>
    </row>
    <row r="19" spans="1:21" ht="35.25" customHeight="1">
      <c r="A19" s="256" t="s">
        <v>116</v>
      </c>
      <c r="B19" s="729" t="s">
        <v>462</v>
      </c>
      <c r="C19" s="729"/>
      <c r="D19" s="729"/>
      <c r="E19" s="729"/>
      <c r="F19" s="730" t="s">
        <v>463</v>
      </c>
      <c r="G19" s="730"/>
      <c r="H19" s="730" t="s">
        <v>464</v>
      </c>
      <c r="I19" s="730"/>
      <c r="J19" s="731" t="s">
        <v>465</v>
      </c>
      <c r="K19" s="732"/>
      <c r="L19" s="270"/>
      <c r="M19" s="270"/>
      <c r="N19" s="270"/>
      <c r="O19" s="270"/>
      <c r="P19" s="270"/>
      <c r="Q19" s="270"/>
      <c r="R19" s="270"/>
      <c r="S19" s="271"/>
      <c r="T19" s="271"/>
      <c r="U19" s="271"/>
    </row>
    <row r="20" spans="1:21" ht="12.75">
      <c r="A20" s="256" t="s">
        <v>58</v>
      </c>
      <c r="B20" s="733" t="s">
        <v>81</v>
      </c>
      <c r="C20" s="733"/>
      <c r="D20" s="733"/>
      <c r="E20" s="733"/>
      <c r="F20" s="734">
        <v>1</v>
      </c>
      <c r="G20" s="734"/>
      <c r="H20" s="734">
        <v>2</v>
      </c>
      <c r="I20" s="734"/>
      <c r="J20" s="735">
        <v>3</v>
      </c>
      <c r="K20" s="736"/>
      <c r="L20" s="269"/>
      <c r="M20" s="269"/>
      <c r="N20" s="269"/>
      <c r="O20" s="269"/>
      <c r="P20" s="269"/>
      <c r="Q20" s="269"/>
      <c r="R20" s="269"/>
      <c r="S20" s="269"/>
      <c r="T20" s="269"/>
      <c r="U20" s="269"/>
    </row>
    <row r="21" spans="1:11" ht="12.75">
      <c r="A21" s="272"/>
      <c r="B21" s="700" t="s">
        <v>466</v>
      </c>
      <c r="C21" s="700"/>
      <c r="D21" s="700"/>
      <c r="E21" s="700"/>
      <c r="F21" s="718"/>
      <c r="G21" s="719"/>
      <c r="H21" s="718"/>
      <c r="I21" s="719"/>
      <c r="J21" s="720">
        <f>F21+H21</f>
        <v>0</v>
      </c>
      <c r="K21" s="721"/>
    </row>
    <row r="22" spans="1:11" ht="12.75">
      <c r="A22" s="272"/>
      <c r="B22" s="691" t="s">
        <v>467</v>
      </c>
      <c r="C22" s="691"/>
      <c r="D22" s="691"/>
      <c r="E22" s="691"/>
      <c r="F22" s="718">
        <v>2</v>
      </c>
      <c r="G22" s="719"/>
      <c r="H22" s="718">
        <v>1</v>
      </c>
      <c r="I22" s="719"/>
      <c r="J22" s="720">
        <f>F22+H22</f>
        <v>3</v>
      </c>
      <c r="K22" s="721"/>
    </row>
    <row r="23" spans="1:11" ht="12.75">
      <c r="A23" s="272"/>
      <c r="B23" s="691" t="s">
        <v>468</v>
      </c>
      <c r="C23" s="691"/>
      <c r="D23" s="691"/>
      <c r="E23" s="691"/>
      <c r="F23" s="718"/>
      <c r="G23" s="719"/>
      <c r="H23" s="718"/>
      <c r="I23" s="719"/>
      <c r="J23" s="720">
        <f>F23+H23</f>
        <v>0</v>
      </c>
      <c r="K23" s="721"/>
    </row>
    <row r="24" spans="1:11" ht="12.75">
      <c r="A24" s="272"/>
      <c r="B24" s="691" t="s">
        <v>469</v>
      </c>
      <c r="C24" s="691"/>
      <c r="D24" s="691"/>
      <c r="E24" s="691"/>
      <c r="F24" s="718"/>
      <c r="G24" s="719"/>
      <c r="H24" s="718"/>
      <c r="I24" s="719"/>
      <c r="J24" s="720">
        <f aca="true" t="shared" si="1" ref="J24:J30">F24+H24</f>
        <v>0</v>
      </c>
      <c r="K24" s="721"/>
    </row>
    <row r="25" spans="1:11" ht="12.75">
      <c r="A25" s="272"/>
      <c r="B25" s="691" t="s">
        <v>470</v>
      </c>
      <c r="C25" s="691"/>
      <c r="D25" s="691"/>
      <c r="E25" s="691"/>
      <c r="F25" s="718"/>
      <c r="G25" s="719"/>
      <c r="H25" s="718"/>
      <c r="I25" s="719"/>
      <c r="J25" s="720">
        <f t="shared" si="1"/>
        <v>0</v>
      </c>
      <c r="K25" s="721"/>
    </row>
    <row r="26" spans="1:11" ht="12.75">
      <c r="A26" s="272"/>
      <c r="B26" s="691" t="s">
        <v>471</v>
      </c>
      <c r="C26" s="691"/>
      <c r="D26" s="691"/>
      <c r="E26" s="691"/>
      <c r="F26" s="718"/>
      <c r="G26" s="719"/>
      <c r="H26" s="718">
        <v>2</v>
      </c>
      <c r="I26" s="719"/>
      <c r="J26" s="720">
        <f t="shared" si="1"/>
        <v>2</v>
      </c>
      <c r="K26" s="721"/>
    </row>
    <row r="27" spans="1:11" ht="12.75">
      <c r="A27" s="272"/>
      <c r="B27" s="691" t="s">
        <v>472</v>
      </c>
      <c r="C27" s="691"/>
      <c r="D27" s="691"/>
      <c r="E27" s="691"/>
      <c r="F27" s="718"/>
      <c r="G27" s="719"/>
      <c r="H27" s="718"/>
      <c r="I27" s="719"/>
      <c r="J27" s="720">
        <f t="shared" si="1"/>
        <v>0</v>
      </c>
      <c r="K27" s="721"/>
    </row>
    <row r="28" spans="1:11" ht="12.75">
      <c r="A28" s="272"/>
      <c r="B28" s="691" t="s">
        <v>473</v>
      </c>
      <c r="C28" s="691"/>
      <c r="D28" s="691"/>
      <c r="E28" s="691"/>
      <c r="F28" s="718"/>
      <c r="G28" s="719"/>
      <c r="H28" s="718"/>
      <c r="I28" s="719"/>
      <c r="J28" s="720">
        <f t="shared" si="1"/>
        <v>0</v>
      </c>
      <c r="K28" s="721"/>
    </row>
    <row r="29" spans="1:11" ht="12.75">
      <c r="A29" s="272"/>
      <c r="B29" s="691" t="s">
        <v>474</v>
      </c>
      <c r="C29" s="691"/>
      <c r="D29" s="691"/>
      <c r="E29" s="691"/>
      <c r="F29" s="718"/>
      <c r="G29" s="719"/>
      <c r="H29" s="718"/>
      <c r="I29" s="719"/>
      <c r="J29" s="720">
        <f t="shared" si="1"/>
        <v>0</v>
      </c>
      <c r="K29" s="721"/>
    </row>
    <row r="30" spans="1:13" ht="12.75">
      <c r="A30" s="272"/>
      <c r="B30" s="691" t="s">
        <v>475</v>
      </c>
      <c r="C30" s="691"/>
      <c r="D30" s="691"/>
      <c r="E30" s="691"/>
      <c r="F30" s="718"/>
      <c r="G30" s="719"/>
      <c r="H30" s="718"/>
      <c r="I30" s="719"/>
      <c r="J30" s="720">
        <f t="shared" si="1"/>
        <v>0</v>
      </c>
      <c r="K30" s="721"/>
      <c r="L30" s="445"/>
      <c r="M30" s="445"/>
    </row>
    <row r="31" spans="1:13" ht="12.75">
      <c r="A31" s="272"/>
      <c r="B31" s="722" t="s">
        <v>567</v>
      </c>
      <c r="C31" s="723"/>
      <c r="D31" s="723"/>
      <c r="E31" s="724"/>
      <c r="F31" s="718"/>
      <c r="G31" s="719"/>
      <c r="H31" s="718">
        <v>3</v>
      </c>
      <c r="I31" s="719"/>
      <c r="J31" s="720">
        <f>F31+H31</f>
        <v>3</v>
      </c>
      <c r="K31" s="721"/>
      <c r="L31" s="445"/>
      <c r="M31" s="445"/>
    </row>
    <row r="32" spans="1:13" ht="12.75">
      <c r="A32" s="272"/>
      <c r="B32" s="722" t="s">
        <v>568</v>
      </c>
      <c r="C32" s="723"/>
      <c r="D32" s="723"/>
      <c r="E32" s="724"/>
      <c r="F32" s="718"/>
      <c r="G32" s="719"/>
      <c r="H32" s="718"/>
      <c r="I32" s="719"/>
      <c r="J32" s="720">
        <f>F32+H32</f>
        <v>0</v>
      </c>
      <c r="K32" s="721"/>
      <c r="L32" s="445"/>
      <c r="M32" s="445"/>
    </row>
    <row r="33" spans="1:13" ht="12.75">
      <c r="A33" s="272"/>
      <c r="B33" s="691" t="s">
        <v>476</v>
      </c>
      <c r="C33" s="691"/>
      <c r="D33" s="691"/>
      <c r="E33" s="691"/>
      <c r="F33" s="718"/>
      <c r="G33" s="719"/>
      <c r="H33" s="718"/>
      <c r="I33" s="719"/>
      <c r="J33" s="720">
        <f>F33+H33</f>
        <v>0</v>
      </c>
      <c r="K33" s="721"/>
      <c r="L33" s="445"/>
      <c r="M33" s="445"/>
    </row>
    <row r="34" spans="1:13" ht="12.75">
      <c r="A34" s="272"/>
      <c r="B34" s="691" t="s">
        <v>477</v>
      </c>
      <c r="C34" s="691"/>
      <c r="D34" s="691"/>
      <c r="E34" s="691"/>
      <c r="F34" s="718"/>
      <c r="G34" s="719"/>
      <c r="H34" s="718"/>
      <c r="I34" s="719"/>
      <c r="J34" s="720">
        <f aca="true" t="shared" si="2" ref="J34:J95">F34+H34</f>
        <v>0</v>
      </c>
      <c r="K34" s="721"/>
      <c r="L34" s="445"/>
      <c r="M34" s="445"/>
    </row>
    <row r="35" spans="1:13" ht="12.75">
      <c r="A35" s="272"/>
      <c r="B35" s="691" t="s">
        <v>478</v>
      </c>
      <c r="C35" s="691"/>
      <c r="D35" s="691"/>
      <c r="E35" s="691"/>
      <c r="F35" s="718">
        <v>2</v>
      </c>
      <c r="G35" s="719"/>
      <c r="H35" s="718"/>
      <c r="I35" s="719"/>
      <c r="J35" s="720">
        <f t="shared" si="2"/>
        <v>2</v>
      </c>
      <c r="K35" s="721"/>
      <c r="L35" s="445"/>
      <c r="M35" s="445"/>
    </row>
    <row r="36" spans="1:13" ht="12.75">
      <c r="A36" s="272"/>
      <c r="B36" s="691" t="s">
        <v>479</v>
      </c>
      <c r="C36" s="691"/>
      <c r="D36" s="691"/>
      <c r="E36" s="691"/>
      <c r="F36" s="718">
        <v>1</v>
      </c>
      <c r="G36" s="719"/>
      <c r="H36" s="718"/>
      <c r="I36" s="719"/>
      <c r="J36" s="720">
        <f t="shared" si="2"/>
        <v>1</v>
      </c>
      <c r="K36" s="721"/>
      <c r="L36" s="445"/>
      <c r="M36" s="445"/>
    </row>
    <row r="37" spans="1:13" ht="12.75">
      <c r="A37" s="272"/>
      <c r="B37" s="691" t="s">
        <v>480</v>
      </c>
      <c r="C37" s="691"/>
      <c r="D37" s="691"/>
      <c r="E37" s="691"/>
      <c r="F37" s="718">
        <v>13</v>
      </c>
      <c r="G37" s="719"/>
      <c r="H37" s="718">
        <v>2</v>
      </c>
      <c r="I37" s="719"/>
      <c r="J37" s="720">
        <f t="shared" si="2"/>
        <v>15</v>
      </c>
      <c r="K37" s="721"/>
      <c r="L37" s="445"/>
      <c r="M37" s="445"/>
    </row>
    <row r="38" spans="1:14" ht="12.75" customHeight="1">
      <c r="A38" s="272"/>
      <c r="B38" s="722" t="s">
        <v>569</v>
      </c>
      <c r="C38" s="723"/>
      <c r="D38" s="723"/>
      <c r="E38" s="724"/>
      <c r="F38" s="718"/>
      <c r="G38" s="719"/>
      <c r="H38" s="718"/>
      <c r="I38" s="719"/>
      <c r="J38" s="720">
        <f t="shared" si="2"/>
        <v>0</v>
      </c>
      <c r="K38" s="721"/>
      <c r="L38" s="725"/>
      <c r="M38" s="726"/>
      <c r="N38" s="310"/>
    </row>
    <row r="39" spans="1:13" ht="12.75">
      <c r="A39" s="272"/>
      <c r="B39" s="691" t="s">
        <v>481</v>
      </c>
      <c r="C39" s="691"/>
      <c r="D39" s="691"/>
      <c r="E39" s="691"/>
      <c r="F39" s="718"/>
      <c r="G39" s="719"/>
      <c r="H39" s="718"/>
      <c r="I39" s="719"/>
      <c r="J39" s="720">
        <f t="shared" si="2"/>
        <v>0</v>
      </c>
      <c r="K39" s="721"/>
      <c r="L39" s="445"/>
      <c r="M39" s="445"/>
    </row>
    <row r="40" spans="1:13" ht="12.75">
      <c r="A40" s="272"/>
      <c r="B40" s="691" t="s">
        <v>482</v>
      </c>
      <c r="C40" s="691"/>
      <c r="D40" s="691"/>
      <c r="E40" s="691"/>
      <c r="F40" s="718"/>
      <c r="G40" s="719"/>
      <c r="H40" s="718"/>
      <c r="I40" s="719"/>
      <c r="J40" s="720">
        <f t="shared" si="2"/>
        <v>0</v>
      </c>
      <c r="K40" s="721"/>
      <c r="L40" s="445"/>
      <c r="M40" s="445"/>
    </row>
    <row r="41" spans="1:13" ht="12.75">
      <c r="A41" s="272"/>
      <c r="B41" s="691" t="s">
        <v>483</v>
      </c>
      <c r="C41" s="691"/>
      <c r="D41" s="691"/>
      <c r="E41" s="691"/>
      <c r="F41" s="718"/>
      <c r="G41" s="719"/>
      <c r="H41" s="718"/>
      <c r="I41" s="719"/>
      <c r="J41" s="720">
        <f t="shared" si="2"/>
        <v>0</v>
      </c>
      <c r="K41" s="721"/>
      <c r="L41" s="445"/>
      <c r="M41" s="445"/>
    </row>
    <row r="42" spans="1:13" ht="12.75">
      <c r="A42" s="272"/>
      <c r="B42" s="691" t="s">
        <v>484</v>
      </c>
      <c r="C42" s="691"/>
      <c r="D42" s="691"/>
      <c r="E42" s="691"/>
      <c r="F42" s="718"/>
      <c r="G42" s="719"/>
      <c r="H42" s="718"/>
      <c r="I42" s="719"/>
      <c r="J42" s="720">
        <f>F42+H42</f>
        <v>0</v>
      </c>
      <c r="K42" s="721"/>
      <c r="L42" s="445"/>
      <c r="M42" s="445"/>
    </row>
    <row r="43" spans="1:13" ht="12.75">
      <c r="A43" s="272"/>
      <c r="B43" s="691" t="s">
        <v>485</v>
      </c>
      <c r="C43" s="691"/>
      <c r="D43" s="691"/>
      <c r="E43" s="691"/>
      <c r="F43" s="718"/>
      <c r="G43" s="719"/>
      <c r="H43" s="718"/>
      <c r="I43" s="719"/>
      <c r="J43" s="720">
        <f>F43+H43</f>
        <v>0</v>
      </c>
      <c r="K43" s="721"/>
      <c r="L43" s="445"/>
      <c r="M43" s="445"/>
    </row>
    <row r="44" spans="1:13" ht="12.75">
      <c r="A44" s="272"/>
      <c r="B44" s="691" t="s">
        <v>486</v>
      </c>
      <c r="C44" s="691"/>
      <c r="D44" s="691"/>
      <c r="E44" s="691"/>
      <c r="F44" s="718"/>
      <c r="G44" s="719"/>
      <c r="H44" s="718"/>
      <c r="I44" s="719"/>
      <c r="J44" s="720">
        <f>F44+H44</f>
        <v>0</v>
      </c>
      <c r="K44" s="721"/>
      <c r="L44" s="445"/>
      <c r="M44" s="445"/>
    </row>
    <row r="45" spans="1:13" ht="12.75">
      <c r="A45" s="272"/>
      <c r="B45" s="691" t="s">
        <v>487</v>
      </c>
      <c r="C45" s="691"/>
      <c r="D45" s="691"/>
      <c r="E45" s="691"/>
      <c r="F45" s="718"/>
      <c r="G45" s="719"/>
      <c r="H45" s="718"/>
      <c r="I45" s="719"/>
      <c r="J45" s="720">
        <f>F45+H45</f>
        <v>0</v>
      </c>
      <c r="K45" s="721"/>
      <c r="L45" s="445"/>
      <c r="M45" s="445"/>
    </row>
    <row r="46" spans="1:13" ht="12.75">
      <c r="A46" s="272"/>
      <c r="B46" s="691" t="s">
        <v>488</v>
      </c>
      <c r="C46" s="691"/>
      <c r="D46" s="691"/>
      <c r="E46" s="691"/>
      <c r="F46" s="718"/>
      <c r="G46" s="719"/>
      <c r="H46" s="718"/>
      <c r="I46" s="719"/>
      <c r="J46" s="720">
        <f t="shared" si="2"/>
        <v>0</v>
      </c>
      <c r="K46" s="721"/>
      <c r="L46" s="445"/>
      <c r="M46" s="445"/>
    </row>
    <row r="47" spans="1:13" ht="12.75">
      <c r="A47" s="272"/>
      <c r="B47" s="691" t="s">
        <v>489</v>
      </c>
      <c r="C47" s="691"/>
      <c r="D47" s="691"/>
      <c r="E47" s="691"/>
      <c r="F47" s="718"/>
      <c r="G47" s="719"/>
      <c r="H47" s="718"/>
      <c r="I47" s="719"/>
      <c r="J47" s="720">
        <f t="shared" si="2"/>
        <v>0</v>
      </c>
      <c r="K47" s="721"/>
      <c r="L47" s="445"/>
      <c r="M47" s="445"/>
    </row>
    <row r="48" spans="1:13" ht="12.75">
      <c r="A48" s="272"/>
      <c r="B48" s="691" t="s">
        <v>490</v>
      </c>
      <c r="C48" s="691"/>
      <c r="D48" s="691"/>
      <c r="E48" s="691"/>
      <c r="F48" s="718"/>
      <c r="G48" s="719"/>
      <c r="H48" s="718"/>
      <c r="I48" s="719"/>
      <c r="J48" s="720">
        <f t="shared" si="2"/>
        <v>0</v>
      </c>
      <c r="K48" s="721"/>
      <c r="L48" s="445"/>
      <c r="M48" s="445"/>
    </row>
    <row r="49" spans="1:13" ht="12.75">
      <c r="A49" s="272"/>
      <c r="B49" s="691" t="s">
        <v>491</v>
      </c>
      <c r="C49" s="691"/>
      <c r="D49" s="691"/>
      <c r="E49" s="691"/>
      <c r="F49" s="718"/>
      <c r="G49" s="719"/>
      <c r="H49" s="718"/>
      <c r="I49" s="719"/>
      <c r="J49" s="720">
        <f t="shared" si="2"/>
        <v>0</v>
      </c>
      <c r="K49" s="721"/>
      <c r="L49" s="445"/>
      <c r="M49" s="445"/>
    </row>
    <row r="50" spans="1:13" ht="12.75">
      <c r="A50" s="272"/>
      <c r="B50" s="691" t="s">
        <v>492</v>
      </c>
      <c r="C50" s="691"/>
      <c r="D50" s="691"/>
      <c r="E50" s="691"/>
      <c r="F50" s="718"/>
      <c r="G50" s="719"/>
      <c r="H50" s="718"/>
      <c r="I50" s="719"/>
      <c r="J50" s="720">
        <f t="shared" si="2"/>
        <v>0</v>
      </c>
      <c r="K50" s="721"/>
      <c r="L50" s="445"/>
      <c r="M50" s="445"/>
    </row>
    <row r="51" spans="1:13" ht="12.75">
      <c r="A51" s="272"/>
      <c r="B51" s="691" t="s">
        <v>493</v>
      </c>
      <c r="C51" s="691"/>
      <c r="D51" s="691"/>
      <c r="E51" s="691"/>
      <c r="F51" s="718"/>
      <c r="G51" s="719"/>
      <c r="H51" s="718"/>
      <c r="I51" s="719"/>
      <c r="J51" s="720">
        <f t="shared" si="2"/>
        <v>0</v>
      </c>
      <c r="K51" s="721"/>
      <c r="L51" s="445"/>
      <c r="M51" s="445"/>
    </row>
    <row r="52" spans="1:13" ht="12.75">
      <c r="A52" s="272"/>
      <c r="B52" s="691" t="s">
        <v>494</v>
      </c>
      <c r="C52" s="691"/>
      <c r="D52" s="691"/>
      <c r="E52" s="691"/>
      <c r="F52" s="718"/>
      <c r="G52" s="719"/>
      <c r="H52" s="718"/>
      <c r="I52" s="719"/>
      <c r="J52" s="720">
        <f t="shared" si="2"/>
        <v>0</v>
      </c>
      <c r="K52" s="721"/>
      <c r="L52" s="445"/>
      <c r="M52" s="445"/>
    </row>
    <row r="53" spans="1:13" ht="12.75">
      <c r="A53" s="272"/>
      <c r="B53" s="691" t="s">
        <v>495</v>
      </c>
      <c r="C53" s="691"/>
      <c r="D53" s="691"/>
      <c r="E53" s="691"/>
      <c r="F53" s="718"/>
      <c r="G53" s="719"/>
      <c r="H53" s="718"/>
      <c r="I53" s="719"/>
      <c r="J53" s="720">
        <f t="shared" si="2"/>
        <v>0</v>
      </c>
      <c r="K53" s="721"/>
      <c r="L53" s="445"/>
      <c r="M53" s="445"/>
    </row>
    <row r="54" spans="1:13" ht="12.75">
      <c r="A54" s="272"/>
      <c r="B54" s="691" t="s">
        <v>496</v>
      </c>
      <c r="C54" s="691"/>
      <c r="D54" s="691"/>
      <c r="E54" s="691"/>
      <c r="F54" s="718"/>
      <c r="G54" s="719"/>
      <c r="H54" s="718"/>
      <c r="I54" s="719"/>
      <c r="J54" s="720">
        <f t="shared" si="2"/>
        <v>0</v>
      </c>
      <c r="K54" s="721"/>
      <c r="L54" s="445"/>
      <c r="M54" s="445"/>
    </row>
    <row r="55" spans="1:13" ht="12.75">
      <c r="A55" s="272"/>
      <c r="B55" s="691" t="s">
        <v>497</v>
      </c>
      <c r="C55" s="691"/>
      <c r="D55" s="691"/>
      <c r="E55" s="691"/>
      <c r="F55" s="718"/>
      <c r="G55" s="719"/>
      <c r="H55" s="718"/>
      <c r="I55" s="719"/>
      <c r="J55" s="720">
        <f t="shared" si="2"/>
        <v>0</v>
      </c>
      <c r="K55" s="721"/>
      <c r="L55" s="445"/>
      <c r="M55" s="445"/>
    </row>
    <row r="56" spans="1:13" ht="12.75">
      <c r="A56" s="272"/>
      <c r="B56" s="691" t="s">
        <v>498</v>
      </c>
      <c r="C56" s="691"/>
      <c r="D56" s="691"/>
      <c r="E56" s="691"/>
      <c r="F56" s="718"/>
      <c r="G56" s="719"/>
      <c r="H56" s="718"/>
      <c r="I56" s="719"/>
      <c r="J56" s="720">
        <f t="shared" si="2"/>
        <v>0</v>
      </c>
      <c r="K56" s="721"/>
      <c r="L56" s="445"/>
      <c r="M56" s="445"/>
    </row>
    <row r="57" spans="1:15" ht="12.75">
      <c r="A57" s="272"/>
      <c r="B57" s="691" t="s">
        <v>499</v>
      </c>
      <c r="C57" s="691"/>
      <c r="D57" s="691"/>
      <c r="E57" s="691"/>
      <c r="F57" s="718">
        <v>1</v>
      </c>
      <c r="G57" s="719"/>
      <c r="H57" s="718">
        <v>2</v>
      </c>
      <c r="I57" s="719"/>
      <c r="J57" s="720">
        <f t="shared" si="2"/>
        <v>3</v>
      </c>
      <c r="K57" s="721"/>
      <c r="L57" s="445"/>
      <c r="M57" s="445"/>
      <c r="O57" s="273"/>
    </row>
    <row r="58" spans="1:13" ht="12.75">
      <c r="A58" s="272"/>
      <c r="B58" s="691" t="s">
        <v>500</v>
      </c>
      <c r="C58" s="691"/>
      <c r="D58" s="691"/>
      <c r="E58" s="691"/>
      <c r="F58" s="718"/>
      <c r="G58" s="719"/>
      <c r="H58" s="718"/>
      <c r="I58" s="719"/>
      <c r="J58" s="720">
        <f t="shared" si="2"/>
        <v>0</v>
      </c>
      <c r="K58" s="721"/>
      <c r="L58" s="445"/>
      <c r="M58" s="445"/>
    </row>
    <row r="59" spans="1:13" ht="12.75">
      <c r="A59" s="272"/>
      <c r="B59" s="691" t="s">
        <v>501</v>
      </c>
      <c r="C59" s="691"/>
      <c r="D59" s="691"/>
      <c r="E59" s="691"/>
      <c r="F59" s="718">
        <v>21</v>
      </c>
      <c r="G59" s="719"/>
      <c r="H59" s="718">
        <v>1</v>
      </c>
      <c r="I59" s="719"/>
      <c r="J59" s="720">
        <f t="shared" si="2"/>
        <v>22</v>
      </c>
      <c r="K59" s="721"/>
      <c r="L59" s="445"/>
      <c r="M59" s="445"/>
    </row>
    <row r="60" spans="1:13" ht="12.75">
      <c r="A60" s="272"/>
      <c r="B60" s="722" t="s">
        <v>570</v>
      </c>
      <c r="C60" s="723"/>
      <c r="D60" s="723"/>
      <c r="E60" s="724"/>
      <c r="F60" s="718"/>
      <c r="G60" s="719"/>
      <c r="H60" s="718"/>
      <c r="I60" s="719"/>
      <c r="J60" s="720">
        <f>F60+H60</f>
        <v>0</v>
      </c>
      <c r="K60" s="721"/>
      <c r="L60" s="445"/>
      <c r="M60" s="445"/>
    </row>
    <row r="61" spans="1:13" ht="12.75">
      <c r="A61" s="272"/>
      <c r="B61" s="691" t="s">
        <v>502</v>
      </c>
      <c r="C61" s="691"/>
      <c r="D61" s="691"/>
      <c r="E61" s="691"/>
      <c r="F61" s="718"/>
      <c r="G61" s="719"/>
      <c r="H61" s="718"/>
      <c r="I61" s="719"/>
      <c r="J61" s="720">
        <f t="shared" si="2"/>
        <v>0</v>
      </c>
      <c r="K61" s="721"/>
      <c r="L61" s="445"/>
      <c r="M61" s="445"/>
    </row>
    <row r="62" spans="1:13" ht="12.75">
      <c r="A62" s="272"/>
      <c r="B62" s="691" t="s">
        <v>720</v>
      </c>
      <c r="C62" s="691"/>
      <c r="D62" s="691"/>
      <c r="E62" s="691"/>
      <c r="F62" s="718">
        <v>5</v>
      </c>
      <c r="G62" s="719"/>
      <c r="H62" s="718"/>
      <c r="I62" s="719"/>
      <c r="J62" s="720">
        <f>F62+H62</f>
        <v>5</v>
      </c>
      <c r="K62" s="721"/>
      <c r="L62" s="445"/>
      <c r="M62" s="445"/>
    </row>
    <row r="63" spans="1:13" ht="12.75">
      <c r="A63" s="272"/>
      <c r="B63" s="691" t="s">
        <v>503</v>
      </c>
      <c r="C63" s="691"/>
      <c r="D63" s="691"/>
      <c r="E63" s="691"/>
      <c r="F63" s="718">
        <v>2</v>
      </c>
      <c r="G63" s="719"/>
      <c r="H63" s="718">
        <v>6</v>
      </c>
      <c r="I63" s="719"/>
      <c r="J63" s="720">
        <f t="shared" si="2"/>
        <v>8</v>
      </c>
      <c r="K63" s="721"/>
      <c r="L63" s="445"/>
      <c r="M63" s="445"/>
    </row>
    <row r="64" spans="1:13" ht="12.75">
      <c r="A64" s="272"/>
      <c r="B64" s="691" t="s">
        <v>504</v>
      </c>
      <c r="C64" s="691"/>
      <c r="D64" s="691"/>
      <c r="E64" s="691"/>
      <c r="F64" s="718"/>
      <c r="G64" s="719"/>
      <c r="H64" s="718"/>
      <c r="I64" s="719"/>
      <c r="J64" s="720">
        <f t="shared" si="2"/>
        <v>0</v>
      </c>
      <c r="K64" s="721"/>
      <c r="L64" s="445"/>
      <c r="M64" s="445"/>
    </row>
    <row r="65" spans="1:13" ht="12.75">
      <c r="A65" s="272"/>
      <c r="B65" s="691" t="s">
        <v>505</v>
      </c>
      <c r="C65" s="691"/>
      <c r="D65" s="691"/>
      <c r="E65" s="691"/>
      <c r="F65" s="718"/>
      <c r="G65" s="719"/>
      <c r="H65" s="718"/>
      <c r="I65" s="719"/>
      <c r="J65" s="720">
        <f t="shared" si="2"/>
        <v>0</v>
      </c>
      <c r="K65" s="721"/>
      <c r="L65" s="445"/>
      <c r="M65" s="445"/>
    </row>
    <row r="66" spans="1:13" ht="12.75">
      <c r="A66" s="272"/>
      <c r="B66" s="691" t="s">
        <v>506</v>
      </c>
      <c r="C66" s="691"/>
      <c r="D66" s="691"/>
      <c r="E66" s="691"/>
      <c r="F66" s="718"/>
      <c r="G66" s="719"/>
      <c r="H66" s="718"/>
      <c r="I66" s="719"/>
      <c r="J66" s="720">
        <f t="shared" si="2"/>
        <v>0</v>
      </c>
      <c r="K66" s="721"/>
      <c r="L66" s="445"/>
      <c r="M66" s="445"/>
    </row>
    <row r="67" spans="1:13" ht="12.75">
      <c r="A67" s="272"/>
      <c r="B67" s="691" t="s">
        <v>507</v>
      </c>
      <c r="C67" s="691"/>
      <c r="D67" s="691"/>
      <c r="E67" s="691"/>
      <c r="F67" s="718"/>
      <c r="G67" s="719"/>
      <c r="H67" s="718"/>
      <c r="I67" s="719"/>
      <c r="J67" s="720">
        <f t="shared" si="2"/>
        <v>0</v>
      </c>
      <c r="K67" s="721"/>
      <c r="L67" s="445"/>
      <c r="M67" s="445"/>
    </row>
    <row r="68" spans="1:15" ht="12.75">
      <c r="A68" s="272"/>
      <c r="B68" s="691" t="s">
        <v>508</v>
      </c>
      <c r="C68" s="691"/>
      <c r="D68" s="691"/>
      <c r="E68" s="691"/>
      <c r="F68" s="718"/>
      <c r="G68" s="719"/>
      <c r="H68" s="718"/>
      <c r="I68" s="719"/>
      <c r="J68" s="720">
        <f t="shared" si="2"/>
        <v>0</v>
      </c>
      <c r="K68" s="721"/>
      <c r="L68" s="445"/>
      <c r="M68" s="445"/>
      <c r="O68" s="273"/>
    </row>
    <row r="69" spans="1:15" ht="12.75">
      <c r="A69" s="272"/>
      <c r="B69" s="722" t="s">
        <v>571</v>
      </c>
      <c r="C69" s="723"/>
      <c r="D69" s="723"/>
      <c r="E69" s="724"/>
      <c r="F69" s="718"/>
      <c r="G69" s="719"/>
      <c r="H69" s="718"/>
      <c r="I69" s="719"/>
      <c r="J69" s="720">
        <f>F69+H69</f>
        <v>0</v>
      </c>
      <c r="K69" s="721"/>
      <c r="L69" s="445"/>
      <c r="M69" s="445"/>
      <c r="O69" s="273"/>
    </row>
    <row r="70" spans="1:13" ht="12.75">
      <c r="A70" s="272"/>
      <c r="B70" s="691" t="s">
        <v>509</v>
      </c>
      <c r="C70" s="691"/>
      <c r="D70" s="691"/>
      <c r="E70" s="691"/>
      <c r="F70" s="718"/>
      <c r="G70" s="719"/>
      <c r="H70" s="718"/>
      <c r="I70" s="719"/>
      <c r="J70" s="720">
        <f t="shared" si="2"/>
        <v>0</v>
      </c>
      <c r="K70" s="721"/>
      <c r="L70" s="445"/>
      <c r="M70" s="445"/>
    </row>
    <row r="71" spans="1:13" ht="12.75">
      <c r="A71" s="272"/>
      <c r="B71" s="691" t="s">
        <v>510</v>
      </c>
      <c r="C71" s="691"/>
      <c r="D71" s="691"/>
      <c r="E71" s="691"/>
      <c r="F71" s="718"/>
      <c r="G71" s="719"/>
      <c r="H71" s="718"/>
      <c r="I71" s="719"/>
      <c r="J71" s="720">
        <f t="shared" si="2"/>
        <v>0</v>
      </c>
      <c r="K71" s="721"/>
      <c r="L71" s="445"/>
      <c r="M71" s="445"/>
    </row>
    <row r="72" spans="1:13" ht="12.75">
      <c r="A72" s="272"/>
      <c r="B72" s="722" t="s">
        <v>572</v>
      </c>
      <c r="C72" s="723"/>
      <c r="D72" s="723"/>
      <c r="E72" s="724"/>
      <c r="F72" s="718"/>
      <c r="G72" s="719"/>
      <c r="H72" s="718"/>
      <c r="I72" s="719"/>
      <c r="J72" s="720">
        <f>F72+H72</f>
        <v>0</v>
      </c>
      <c r="K72" s="721"/>
      <c r="L72" s="445"/>
      <c r="M72" s="445"/>
    </row>
    <row r="73" spans="1:13" ht="12.75">
      <c r="A73" s="272"/>
      <c r="B73" s="691" t="s">
        <v>511</v>
      </c>
      <c r="C73" s="691"/>
      <c r="D73" s="691"/>
      <c r="E73" s="691"/>
      <c r="F73" s="718"/>
      <c r="G73" s="719"/>
      <c r="H73" s="718"/>
      <c r="I73" s="719"/>
      <c r="J73" s="720">
        <f t="shared" si="2"/>
        <v>0</v>
      </c>
      <c r="K73" s="721"/>
      <c r="L73" s="445"/>
      <c r="M73" s="445"/>
    </row>
    <row r="74" spans="1:13" ht="12.75">
      <c r="A74" s="272"/>
      <c r="B74" s="691" t="s">
        <v>512</v>
      </c>
      <c r="C74" s="691"/>
      <c r="D74" s="691"/>
      <c r="E74" s="691"/>
      <c r="F74" s="718"/>
      <c r="G74" s="719"/>
      <c r="H74" s="718"/>
      <c r="I74" s="719"/>
      <c r="J74" s="720">
        <f t="shared" si="2"/>
        <v>0</v>
      </c>
      <c r="K74" s="721"/>
      <c r="L74" s="445"/>
      <c r="M74" s="445"/>
    </row>
    <row r="75" spans="1:13" ht="12.75">
      <c r="A75" s="272"/>
      <c r="B75" s="691" t="s">
        <v>513</v>
      </c>
      <c r="C75" s="691"/>
      <c r="D75" s="691"/>
      <c r="E75" s="691"/>
      <c r="F75" s="718"/>
      <c r="G75" s="719"/>
      <c r="H75" s="718"/>
      <c r="I75" s="719"/>
      <c r="J75" s="720">
        <f t="shared" si="2"/>
        <v>0</v>
      </c>
      <c r="K75" s="721"/>
      <c r="L75" s="445"/>
      <c r="M75" s="445"/>
    </row>
    <row r="76" spans="1:13" ht="12.75">
      <c r="A76" s="272"/>
      <c r="B76" s="691" t="s">
        <v>514</v>
      </c>
      <c r="C76" s="691"/>
      <c r="D76" s="691"/>
      <c r="E76" s="691"/>
      <c r="F76" s="718"/>
      <c r="G76" s="719"/>
      <c r="H76" s="718"/>
      <c r="I76" s="719"/>
      <c r="J76" s="720">
        <f t="shared" si="2"/>
        <v>0</v>
      </c>
      <c r="K76" s="721"/>
      <c r="L76" s="445"/>
      <c r="M76" s="445"/>
    </row>
    <row r="77" spans="1:13" ht="12.75">
      <c r="A77" s="272"/>
      <c r="B77" s="691" t="s">
        <v>515</v>
      </c>
      <c r="C77" s="691"/>
      <c r="D77" s="691"/>
      <c r="E77" s="691"/>
      <c r="F77" s="718"/>
      <c r="G77" s="719"/>
      <c r="H77" s="718"/>
      <c r="I77" s="719"/>
      <c r="J77" s="720">
        <f t="shared" si="2"/>
        <v>0</v>
      </c>
      <c r="K77" s="721"/>
      <c r="L77" s="445"/>
      <c r="M77" s="446"/>
    </row>
    <row r="78" spans="1:13" ht="12.75">
      <c r="A78" s="272"/>
      <c r="B78" s="691" t="s">
        <v>516</v>
      </c>
      <c r="C78" s="691"/>
      <c r="D78" s="691"/>
      <c r="E78" s="691"/>
      <c r="F78" s="718"/>
      <c r="G78" s="719"/>
      <c r="H78" s="718"/>
      <c r="I78" s="719"/>
      <c r="J78" s="720">
        <f t="shared" si="2"/>
        <v>0</v>
      </c>
      <c r="K78" s="721"/>
      <c r="L78" s="445"/>
      <c r="M78" s="445"/>
    </row>
    <row r="79" spans="1:13" ht="12.75">
      <c r="A79" s="272"/>
      <c r="B79" s="691" t="s">
        <v>517</v>
      </c>
      <c r="C79" s="691"/>
      <c r="D79" s="691"/>
      <c r="E79" s="691"/>
      <c r="F79" s="718"/>
      <c r="G79" s="719"/>
      <c r="H79" s="718"/>
      <c r="I79" s="719"/>
      <c r="J79" s="720">
        <f t="shared" si="2"/>
        <v>0</v>
      </c>
      <c r="K79" s="721"/>
      <c r="L79" s="445"/>
      <c r="M79" s="445"/>
    </row>
    <row r="80" spans="1:13" ht="12.75">
      <c r="A80" s="272"/>
      <c r="B80" s="691" t="s">
        <v>518</v>
      </c>
      <c r="C80" s="691"/>
      <c r="D80" s="691"/>
      <c r="E80" s="691"/>
      <c r="F80" s="718"/>
      <c r="G80" s="719"/>
      <c r="H80" s="718"/>
      <c r="I80" s="719"/>
      <c r="J80" s="720">
        <f t="shared" si="2"/>
        <v>0</v>
      </c>
      <c r="K80" s="721"/>
      <c r="L80" s="445"/>
      <c r="M80" s="445"/>
    </row>
    <row r="81" spans="1:13" ht="12.75">
      <c r="A81" s="272"/>
      <c r="B81" s="691" t="s">
        <v>519</v>
      </c>
      <c r="C81" s="691"/>
      <c r="D81" s="691"/>
      <c r="E81" s="691"/>
      <c r="F81" s="718">
        <v>1</v>
      </c>
      <c r="G81" s="719"/>
      <c r="H81" s="718"/>
      <c r="I81" s="719"/>
      <c r="J81" s="720">
        <f t="shared" si="2"/>
        <v>1</v>
      </c>
      <c r="K81" s="721"/>
      <c r="L81" s="445"/>
      <c r="M81" s="445"/>
    </row>
    <row r="82" spans="1:11" ht="12.75">
      <c r="A82" s="272"/>
      <c r="B82" s="691" t="s">
        <v>520</v>
      </c>
      <c r="C82" s="691"/>
      <c r="D82" s="691"/>
      <c r="E82" s="691"/>
      <c r="F82" s="718">
        <v>2</v>
      </c>
      <c r="G82" s="719"/>
      <c r="H82" s="718">
        <v>2</v>
      </c>
      <c r="I82" s="719"/>
      <c r="J82" s="720">
        <f t="shared" si="2"/>
        <v>4</v>
      </c>
      <c r="K82" s="721"/>
    </row>
    <row r="83" spans="1:11" ht="12.75">
      <c r="A83" s="272"/>
      <c r="B83" s="691" t="s">
        <v>521</v>
      </c>
      <c r="C83" s="691"/>
      <c r="D83" s="691"/>
      <c r="E83" s="691"/>
      <c r="F83" s="718">
        <v>2</v>
      </c>
      <c r="G83" s="719"/>
      <c r="H83" s="718">
        <v>2</v>
      </c>
      <c r="I83" s="719"/>
      <c r="J83" s="720">
        <f t="shared" si="2"/>
        <v>4</v>
      </c>
      <c r="K83" s="721"/>
    </row>
    <row r="84" spans="1:11" ht="12.75">
      <c r="A84" s="272"/>
      <c r="B84" s="691" t="s">
        <v>522</v>
      </c>
      <c r="C84" s="691"/>
      <c r="D84" s="691"/>
      <c r="E84" s="691"/>
      <c r="F84" s="718"/>
      <c r="G84" s="719"/>
      <c r="H84" s="718"/>
      <c r="I84" s="719"/>
      <c r="J84" s="720">
        <f t="shared" si="2"/>
        <v>0</v>
      </c>
      <c r="K84" s="721"/>
    </row>
    <row r="85" spans="1:11" ht="12.75">
      <c r="A85" s="272"/>
      <c r="B85" s="691" t="s">
        <v>719</v>
      </c>
      <c r="C85" s="691"/>
      <c r="D85" s="691"/>
      <c r="E85" s="691"/>
      <c r="F85" s="718"/>
      <c r="G85" s="719"/>
      <c r="H85" s="718">
        <v>1</v>
      </c>
      <c r="I85" s="719"/>
      <c r="J85" s="720">
        <f t="shared" si="2"/>
        <v>1</v>
      </c>
      <c r="K85" s="721"/>
    </row>
    <row r="86" spans="1:11" ht="12.75">
      <c r="A86" s="272"/>
      <c r="B86" s="691" t="s">
        <v>523</v>
      </c>
      <c r="C86" s="691"/>
      <c r="D86" s="691"/>
      <c r="E86" s="691"/>
      <c r="F86" s="718"/>
      <c r="G86" s="719"/>
      <c r="H86" s="718"/>
      <c r="I86" s="719"/>
      <c r="J86" s="720">
        <f t="shared" si="2"/>
        <v>0</v>
      </c>
      <c r="K86" s="721"/>
    </row>
    <row r="87" spans="1:11" ht="12.75">
      <c r="A87" s="272"/>
      <c r="B87" s="691" t="s">
        <v>524</v>
      </c>
      <c r="C87" s="691"/>
      <c r="D87" s="691"/>
      <c r="E87" s="691"/>
      <c r="F87" s="718"/>
      <c r="G87" s="719"/>
      <c r="H87" s="718"/>
      <c r="I87" s="719"/>
      <c r="J87" s="720">
        <f t="shared" si="2"/>
        <v>0</v>
      </c>
      <c r="K87" s="721"/>
    </row>
    <row r="88" spans="1:11" ht="12.75">
      <c r="A88" s="272"/>
      <c r="B88" s="691" t="s">
        <v>525</v>
      </c>
      <c r="C88" s="691"/>
      <c r="D88" s="691"/>
      <c r="E88" s="691"/>
      <c r="F88" s="718"/>
      <c r="G88" s="719"/>
      <c r="H88" s="718"/>
      <c r="I88" s="719"/>
      <c r="J88" s="720">
        <f t="shared" si="2"/>
        <v>0</v>
      </c>
      <c r="K88" s="721"/>
    </row>
    <row r="89" spans="1:11" ht="12.75">
      <c r="A89" s="272"/>
      <c r="B89" s="691" t="s">
        <v>526</v>
      </c>
      <c r="C89" s="691"/>
      <c r="D89" s="691"/>
      <c r="E89" s="691"/>
      <c r="F89" s="718">
        <v>3</v>
      </c>
      <c r="G89" s="719"/>
      <c r="H89" s="718">
        <v>7</v>
      </c>
      <c r="I89" s="719"/>
      <c r="J89" s="720">
        <f t="shared" si="2"/>
        <v>10</v>
      </c>
      <c r="K89" s="721"/>
    </row>
    <row r="90" spans="1:11" ht="12.75">
      <c r="A90" s="272"/>
      <c r="B90" s="691" t="s">
        <v>527</v>
      </c>
      <c r="C90" s="691"/>
      <c r="D90" s="691"/>
      <c r="E90" s="691"/>
      <c r="F90" s="718"/>
      <c r="G90" s="719"/>
      <c r="H90" s="718"/>
      <c r="I90" s="719"/>
      <c r="J90" s="720">
        <f t="shared" si="2"/>
        <v>0</v>
      </c>
      <c r="K90" s="721"/>
    </row>
    <row r="91" spans="1:15" ht="12.75">
      <c r="A91" s="272"/>
      <c r="B91" s="691" t="s">
        <v>528</v>
      </c>
      <c r="C91" s="691"/>
      <c r="D91" s="691"/>
      <c r="E91" s="691"/>
      <c r="F91" s="718"/>
      <c r="G91" s="719"/>
      <c r="H91" s="718"/>
      <c r="I91" s="719"/>
      <c r="J91" s="720">
        <f t="shared" si="2"/>
        <v>0</v>
      </c>
      <c r="K91" s="721"/>
      <c r="O91" s="273"/>
    </row>
    <row r="92" spans="1:11" ht="12.75">
      <c r="A92" s="272"/>
      <c r="B92" s="691" t="s">
        <v>529</v>
      </c>
      <c r="C92" s="691"/>
      <c r="D92" s="691"/>
      <c r="E92" s="691"/>
      <c r="F92" s="718"/>
      <c r="G92" s="719"/>
      <c r="H92" s="718">
        <v>3</v>
      </c>
      <c r="I92" s="719"/>
      <c r="J92" s="720">
        <f t="shared" si="2"/>
        <v>3</v>
      </c>
      <c r="K92" s="721"/>
    </row>
    <row r="93" spans="1:11" ht="12.75">
      <c r="A93" s="272"/>
      <c r="B93" s="691" t="s">
        <v>530</v>
      </c>
      <c r="C93" s="691"/>
      <c r="D93" s="691"/>
      <c r="E93" s="691"/>
      <c r="F93" s="718"/>
      <c r="G93" s="719"/>
      <c r="H93" s="718"/>
      <c r="I93" s="719"/>
      <c r="J93" s="720">
        <f t="shared" si="2"/>
        <v>0</v>
      </c>
      <c r="K93" s="721"/>
    </row>
    <row r="94" spans="1:11" ht="12.75">
      <c r="A94" s="272"/>
      <c r="B94" s="691" t="s">
        <v>531</v>
      </c>
      <c r="C94" s="691"/>
      <c r="D94" s="691"/>
      <c r="E94" s="691"/>
      <c r="F94" s="718"/>
      <c r="G94" s="719"/>
      <c r="H94" s="718"/>
      <c r="I94" s="719"/>
      <c r="J94" s="720">
        <f t="shared" si="2"/>
        <v>0</v>
      </c>
      <c r="K94" s="721"/>
    </row>
    <row r="95" spans="1:11" ht="12.75">
      <c r="A95" s="272"/>
      <c r="B95" s="691" t="s">
        <v>532</v>
      </c>
      <c r="C95" s="691"/>
      <c r="D95" s="691"/>
      <c r="E95" s="691"/>
      <c r="F95" s="718"/>
      <c r="G95" s="719"/>
      <c r="H95" s="718"/>
      <c r="I95" s="719"/>
      <c r="J95" s="720">
        <f t="shared" si="2"/>
        <v>0</v>
      </c>
      <c r="K95" s="721"/>
    </row>
    <row r="96" spans="1:11" ht="12.75">
      <c r="A96" s="154"/>
      <c r="B96" s="737" t="s">
        <v>80</v>
      </c>
      <c r="C96" s="738"/>
      <c r="D96" s="738"/>
      <c r="E96" s="739"/>
      <c r="F96" s="740">
        <f>SUM(F21:G95)</f>
        <v>55</v>
      </c>
      <c r="G96" s="741"/>
      <c r="H96" s="740">
        <f>SUM(H21:I95)</f>
        <v>32</v>
      </c>
      <c r="I96" s="741"/>
      <c r="J96" s="740">
        <f>IF((F96+H96)=SUM(J21:K95),SUM(J21:K95),"`ОШ!`")</f>
        <v>87</v>
      </c>
      <c r="K96" s="741">
        <f>IF((L96+M96)=SUM(K22:K95),SUM(K22:K95),"`ОШ!`")</f>
        <v>0</v>
      </c>
    </row>
    <row r="99" ht="12.75">
      <c r="B99" s="274" t="s">
        <v>121</v>
      </c>
    </row>
  </sheetData>
  <sheetProtection/>
  <mergeCells count="322">
    <mergeCell ref="B95:E95"/>
    <mergeCell ref="F95:G95"/>
    <mergeCell ref="H95:I95"/>
    <mergeCell ref="J95:K95"/>
    <mergeCell ref="B96:E96"/>
    <mergeCell ref="F96:G96"/>
    <mergeCell ref="H96:I96"/>
    <mergeCell ref="J96:K96"/>
    <mergeCell ref="B93:E93"/>
    <mergeCell ref="F93:G93"/>
    <mergeCell ref="H93:I93"/>
    <mergeCell ref="J93:K93"/>
    <mergeCell ref="B94:E94"/>
    <mergeCell ref="F94:G94"/>
    <mergeCell ref="H94:I94"/>
    <mergeCell ref="J94:K94"/>
    <mergeCell ref="B91:E91"/>
    <mergeCell ref="F91:G91"/>
    <mergeCell ref="H91:I91"/>
    <mergeCell ref="J91:K91"/>
    <mergeCell ref="B92:E92"/>
    <mergeCell ref="F92:G92"/>
    <mergeCell ref="H92:I92"/>
    <mergeCell ref="J92:K92"/>
    <mergeCell ref="B89:E89"/>
    <mergeCell ref="F89:G89"/>
    <mergeCell ref="H89:I89"/>
    <mergeCell ref="J89:K89"/>
    <mergeCell ref="B90:E90"/>
    <mergeCell ref="F90:G90"/>
    <mergeCell ref="H90:I90"/>
    <mergeCell ref="J90:K90"/>
    <mergeCell ref="B87:E87"/>
    <mergeCell ref="F87:G87"/>
    <mergeCell ref="H87:I87"/>
    <mergeCell ref="J87:K87"/>
    <mergeCell ref="B88:E88"/>
    <mergeCell ref="F88:G88"/>
    <mergeCell ref="H88:I88"/>
    <mergeCell ref="J88:K88"/>
    <mergeCell ref="B85:E85"/>
    <mergeCell ref="F85:G85"/>
    <mergeCell ref="H85:I85"/>
    <mergeCell ref="J85:K85"/>
    <mergeCell ref="B86:E86"/>
    <mergeCell ref="F86:G86"/>
    <mergeCell ref="H86:I86"/>
    <mergeCell ref="J86:K86"/>
    <mergeCell ref="B83:E83"/>
    <mergeCell ref="F83:G83"/>
    <mergeCell ref="H83:I83"/>
    <mergeCell ref="J83:K83"/>
    <mergeCell ref="B84:E84"/>
    <mergeCell ref="F84:G84"/>
    <mergeCell ref="H84:I84"/>
    <mergeCell ref="J84:K84"/>
    <mergeCell ref="B81:E81"/>
    <mergeCell ref="F81:G81"/>
    <mergeCell ref="H81:I81"/>
    <mergeCell ref="J81:K81"/>
    <mergeCell ref="B82:E82"/>
    <mergeCell ref="F82:G82"/>
    <mergeCell ref="H82:I82"/>
    <mergeCell ref="J82:K82"/>
    <mergeCell ref="B79:E79"/>
    <mergeCell ref="F79:G79"/>
    <mergeCell ref="H79:I79"/>
    <mergeCell ref="J79:K79"/>
    <mergeCell ref="B80:E80"/>
    <mergeCell ref="F80:G80"/>
    <mergeCell ref="H80:I80"/>
    <mergeCell ref="J80:K80"/>
    <mergeCell ref="B77:E77"/>
    <mergeCell ref="F77:G77"/>
    <mergeCell ref="H77:I77"/>
    <mergeCell ref="J77:K77"/>
    <mergeCell ref="B78:E78"/>
    <mergeCell ref="F78:G78"/>
    <mergeCell ref="H78:I78"/>
    <mergeCell ref="J78:K78"/>
    <mergeCell ref="B75:E75"/>
    <mergeCell ref="F75:G75"/>
    <mergeCell ref="H75:I75"/>
    <mergeCell ref="J75:K75"/>
    <mergeCell ref="B76:E76"/>
    <mergeCell ref="F76:G76"/>
    <mergeCell ref="H76:I76"/>
    <mergeCell ref="J76:K76"/>
    <mergeCell ref="B73:E73"/>
    <mergeCell ref="F73:G73"/>
    <mergeCell ref="H73:I73"/>
    <mergeCell ref="J73:K73"/>
    <mergeCell ref="B74:E74"/>
    <mergeCell ref="F74:G74"/>
    <mergeCell ref="H74:I74"/>
    <mergeCell ref="J74:K74"/>
    <mergeCell ref="B70:E70"/>
    <mergeCell ref="F70:G70"/>
    <mergeCell ref="H70:I70"/>
    <mergeCell ref="J70:K70"/>
    <mergeCell ref="B71:E71"/>
    <mergeCell ref="F71:G71"/>
    <mergeCell ref="H71:I71"/>
    <mergeCell ref="J71:K71"/>
    <mergeCell ref="B67:E67"/>
    <mergeCell ref="F67:G67"/>
    <mergeCell ref="H67:I67"/>
    <mergeCell ref="J67:K67"/>
    <mergeCell ref="B68:E68"/>
    <mergeCell ref="F68:G68"/>
    <mergeCell ref="H68:I68"/>
    <mergeCell ref="J68:K68"/>
    <mergeCell ref="B69:E69"/>
    <mergeCell ref="F69:G69"/>
    <mergeCell ref="H69:I69"/>
    <mergeCell ref="J69:K69"/>
    <mergeCell ref="B65:E65"/>
    <mergeCell ref="F65:G65"/>
    <mergeCell ref="H65:I65"/>
    <mergeCell ref="J65:K65"/>
    <mergeCell ref="B66:E66"/>
    <mergeCell ref="F66:G66"/>
    <mergeCell ref="H66:I66"/>
    <mergeCell ref="J66:K66"/>
    <mergeCell ref="B63:E63"/>
    <mergeCell ref="F63:G63"/>
    <mergeCell ref="H63:I63"/>
    <mergeCell ref="J63:K63"/>
    <mergeCell ref="B64:E64"/>
    <mergeCell ref="F64:G64"/>
    <mergeCell ref="H64:I64"/>
    <mergeCell ref="J64:K64"/>
    <mergeCell ref="B59:E59"/>
    <mergeCell ref="F59:G59"/>
    <mergeCell ref="H59:I59"/>
    <mergeCell ref="J59:K59"/>
    <mergeCell ref="B61:E61"/>
    <mergeCell ref="F61:G61"/>
    <mergeCell ref="H61:I61"/>
    <mergeCell ref="J61:K61"/>
    <mergeCell ref="B57:E57"/>
    <mergeCell ref="F57:G57"/>
    <mergeCell ref="H57:I57"/>
    <mergeCell ref="J57:K57"/>
    <mergeCell ref="B58:E58"/>
    <mergeCell ref="F58:G58"/>
    <mergeCell ref="H58:I58"/>
    <mergeCell ref="J58:K58"/>
    <mergeCell ref="B55:E55"/>
    <mergeCell ref="F55:G55"/>
    <mergeCell ref="H55:I55"/>
    <mergeCell ref="J55:K55"/>
    <mergeCell ref="B56:E56"/>
    <mergeCell ref="F56:G56"/>
    <mergeCell ref="H56:I56"/>
    <mergeCell ref="J56:K56"/>
    <mergeCell ref="B53:E53"/>
    <mergeCell ref="F53:G53"/>
    <mergeCell ref="H53:I53"/>
    <mergeCell ref="J53:K53"/>
    <mergeCell ref="B54:E54"/>
    <mergeCell ref="F54:G54"/>
    <mergeCell ref="H54:I54"/>
    <mergeCell ref="J54:K54"/>
    <mergeCell ref="B51:E51"/>
    <mergeCell ref="F51:G51"/>
    <mergeCell ref="H51:I51"/>
    <mergeCell ref="J51:K51"/>
    <mergeCell ref="B52:E52"/>
    <mergeCell ref="F52:G52"/>
    <mergeCell ref="H52:I52"/>
    <mergeCell ref="J52:K52"/>
    <mergeCell ref="B49:E49"/>
    <mergeCell ref="F49:G49"/>
    <mergeCell ref="H49:I49"/>
    <mergeCell ref="J49:K49"/>
    <mergeCell ref="B50:E50"/>
    <mergeCell ref="F50:G50"/>
    <mergeCell ref="H50:I50"/>
    <mergeCell ref="J50:K50"/>
    <mergeCell ref="J42:K42"/>
    <mergeCell ref="B47:E47"/>
    <mergeCell ref="F47:G47"/>
    <mergeCell ref="H47:I47"/>
    <mergeCell ref="J47:K47"/>
    <mergeCell ref="B48:E48"/>
    <mergeCell ref="F48:G48"/>
    <mergeCell ref="H48:I48"/>
    <mergeCell ref="J48:K48"/>
    <mergeCell ref="B45:E45"/>
    <mergeCell ref="F45:G45"/>
    <mergeCell ref="H45:I45"/>
    <mergeCell ref="J45:K45"/>
    <mergeCell ref="B46:E46"/>
    <mergeCell ref="F46:G46"/>
    <mergeCell ref="H46:I46"/>
    <mergeCell ref="J46:K46"/>
    <mergeCell ref="B34:E34"/>
    <mergeCell ref="F34:G34"/>
    <mergeCell ref="H34:I34"/>
    <mergeCell ref="J34:K34"/>
    <mergeCell ref="B39:E39"/>
    <mergeCell ref="F39:G39"/>
    <mergeCell ref="H39:I39"/>
    <mergeCell ref="J39:K39"/>
    <mergeCell ref="B40:E40"/>
    <mergeCell ref="F40:G40"/>
    <mergeCell ref="H40:I40"/>
    <mergeCell ref="J40:K40"/>
    <mergeCell ref="B37:E37"/>
    <mergeCell ref="F37:G37"/>
    <mergeCell ref="H37:I37"/>
    <mergeCell ref="J37:K37"/>
    <mergeCell ref="B38:E38"/>
    <mergeCell ref="F38:G38"/>
    <mergeCell ref="H38:I38"/>
    <mergeCell ref="J38:K38"/>
    <mergeCell ref="B29:E29"/>
    <mergeCell ref="F29:G29"/>
    <mergeCell ref="H29:I29"/>
    <mergeCell ref="J29:K29"/>
    <mergeCell ref="B30:E30"/>
    <mergeCell ref="F30:G30"/>
    <mergeCell ref="H30:I30"/>
    <mergeCell ref="J30:K30"/>
    <mergeCell ref="B27:E27"/>
    <mergeCell ref="F27:G27"/>
    <mergeCell ref="H27:I27"/>
    <mergeCell ref="J27:K27"/>
    <mergeCell ref="B28:E28"/>
    <mergeCell ref="F28:G28"/>
    <mergeCell ref="H28:I28"/>
    <mergeCell ref="J28:K28"/>
    <mergeCell ref="B25:E25"/>
    <mergeCell ref="F25:G25"/>
    <mergeCell ref="H25:I25"/>
    <mergeCell ref="J25:K25"/>
    <mergeCell ref="B26:E26"/>
    <mergeCell ref="F26:G26"/>
    <mergeCell ref="H26:I26"/>
    <mergeCell ref="J26:K26"/>
    <mergeCell ref="B23:E23"/>
    <mergeCell ref="F23:G23"/>
    <mergeCell ref="H23:I23"/>
    <mergeCell ref="J23:K23"/>
    <mergeCell ref="B24:E24"/>
    <mergeCell ref="F24:G24"/>
    <mergeCell ref="H24:I24"/>
    <mergeCell ref="J24:K24"/>
    <mergeCell ref="B22:E22"/>
    <mergeCell ref="F22:G22"/>
    <mergeCell ref="H22:I22"/>
    <mergeCell ref="J22:K22"/>
    <mergeCell ref="A18:H18"/>
    <mergeCell ref="B19:E19"/>
    <mergeCell ref="F19:G19"/>
    <mergeCell ref="H19:I19"/>
    <mergeCell ref="J19:K19"/>
    <mergeCell ref="B20:E20"/>
    <mergeCell ref="F20:G20"/>
    <mergeCell ref="H20:I20"/>
    <mergeCell ref="J20:K20"/>
    <mergeCell ref="B1:E1"/>
    <mergeCell ref="B2:G2"/>
    <mergeCell ref="B3:L3"/>
    <mergeCell ref="B4:P4"/>
    <mergeCell ref="A5:L5"/>
    <mergeCell ref="D6:E6"/>
    <mergeCell ref="H6:I6"/>
    <mergeCell ref="L6:M6"/>
    <mergeCell ref="B21:E21"/>
    <mergeCell ref="F21:G21"/>
    <mergeCell ref="H21:I21"/>
    <mergeCell ref="J21:K21"/>
    <mergeCell ref="F31:G31"/>
    <mergeCell ref="F32:G32"/>
    <mergeCell ref="H31:I31"/>
    <mergeCell ref="H32:I32"/>
    <mergeCell ref="B31:E31"/>
    <mergeCell ref="B32:E32"/>
    <mergeCell ref="J31:K31"/>
    <mergeCell ref="J32:K32"/>
    <mergeCell ref="B60:E60"/>
    <mergeCell ref="F60:G60"/>
    <mergeCell ref="H60:I60"/>
    <mergeCell ref="J60:K60"/>
    <mergeCell ref="B35:E35"/>
    <mergeCell ref="F35:G35"/>
    <mergeCell ref="H35:I35"/>
    <mergeCell ref="J35:K35"/>
    <mergeCell ref="B36:E36"/>
    <mergeCell ref="F36:G36"/>
    <mergeCell ref="H36:I36"/>
    <mergeCell ref="J36:K36"/>
    <mergeCell ref="B33:E33"/>
    <mergeCell ref="F33:G33"/>
    <mergeCell ref="H33:I33"/>
    <mergeCell ref="J33:K33"/>
    <mergeCell ref="B62:E62"/>
    <mergeCell ref="F62:G62"/>
    <mergeCell ref="H62:I62"/>
    <mergeCell ref="J62:K62"/>
    <mergeCell ref="B72:E72"/>
    <mergeCell ref="F72:G72"/>
    <mergeCell ref="H72:I72"/>
    <mergeCell ref="J72:K72"/>
    <mergeCell ref="L38:M38"/>
    <mergeCell ref="B43:E43"/>
    <mergeCell ref="F43:G43"/>
    <mergeCell ref="H43:I43"/>
    <mergeCell ref="J43:K43"/>
    <mergeCell ref="B44:E44"/>
    <mergeCell ref="F44:G44"/>
    <mergeCell ref="H44:I44"/>
    <mergeCell ref="J44:K44"/>
    <mergeCell ref="B41:E41"/>
    <mergeCell ref="F41:G41"/>
    <mergeCell ref="H41:I41"/>
    <mergeCell ref="J41:K41"/>
    <mergeCell ref="B42:E42"/>
    <mergeCell ref="F42:G42"/>
    <mergeCell ref="H42:I42"/>
  </mergeCells>
  <printOptions horizontalCentered="1"/>
  <pageMargins left="0.1968503937007874" right="0.1968503937007874" top="0.5905511811023623" bottom="0.5905511811023623" header="0.3937007874015748" footer="0.3937007874015748"/>
  <pageSetup firstPageNumber="74" useFirstPageNumber="1" horizontalDpi="600" verticalDpi="600" orientation="portrait" paperSize="9" scale="95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AB165"/>
  <sheetViews>
    <sheetView tabSelected="1" zoomScale="80" zoomScaleNormal="80" zoomScalePageLayoutView="0" workbookViewId="0" topLeftCell="A127">
      <selection activeCell="M162" sqref="M162"/>
    </sheetView>
  </sheetViews>
  <sheetFormatPr defaultColWidth="8.8515625" defaultRowHeight="12.75"/>
  <cols>
    <col min="1" max="1" width="3.421875" style="148" bestFit="1" customWidth="1"/>
    <col min="2" max="2" width="27.7109375" style="148" customWidth="1"/>
    <col min="3" max="3" width="15.7109375" style="148" customWidth="1"/>
    <col min="4" max="4" width="17.140625" style="148" bestFit="1" customWidth="1"/>
    <col min="5" max="5" width="5.421875" style="148" customWidth="1"/>
    <col min="6" max="6" width="5.8515625" style="148" customWidth="1"/>
    <col min="7" max="7" width="6.421875" style="148" customWidth="1"/>
    <col min="8" max="8" width="8.57421875" style="148" customWidth="1"/>
    <col min="9" max="9" width="6.7109375" style="148" customWidth="1"/>
    <col min="10" max="10" width="8.421875" style="148" customWidth="1"/>
    <col min="11" max="11" width="7.140625" style="148" customWidth="1"/>
    <col min="12" max="12" width="7.28125" style="148" customWidth="1"/>
    <col min="13" max="13" width="8.7109375" style="148" customWidth="1"/>
    <col min="14" max="15" width="9.28125" style="148" customWidth="1"/>
    <col min="16" max="16" width="8.28125" style="148" customWidth="1"/>
    <col min="17" max="18" width="8.140625" style="148" customWidth="1"/>
    <col min="19" max="19" width="9.00390625" style="148" customWidth="1"/>
    <col min="20" max="20" width="9.140625" style="148" customWidth="1"/>
    <col min="21" max="21" width="9.28125" style="148" customWidth="1"/>
    <col min="22" max="22" width="8.7109375" style="148" customWidth="1"/>
    <col min="23" max="24" width="7.00390625" style="148" customWidth="1"/>
    <col min="25" max="25" width="7.421875" style="148" customWidth="1"/>
    <col min="26" max="26" width="9.57421875" style="148" customWidth="1"/>
    <col min="27" max="16384" width="8.8515625" style="148" customWidth="1"/>
  </cols>
  <sheetData>
    <row r="1" spans="1:25" ht="15">
      <c r="A1" s="570"/>
      <c r="B1" s="806" t="s">
        <v>173</v>
      </c>
      <c r="C1" s="806"/>
      <c r="D1" s="806"/>
      <c r="E1" s="806"/>
      <c r="F1" s="806"/>
      <c r="G1" s="806"/>
      <c r="H1" s="571"/>
      <c r="I1" s="320"/>
      <c r="J1" s="320"/>
      <c r="K1" s="320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2:25" ht="12.75">
      <c r="B2" s="635" t="s">
        <v>760</v>
      </c>
      <c r="C2" s="635"/>
      <c r="D2" s="635"/>
      <c r="E2" s="635"/>
      <c r="F2" s="635"/>
      <c r="G2" s="635"/>
      <c r="H2" s="635"/>
      <c r="I2" s="635"/>
      <c r="J2" s="635"/>
      <c r="K2" s="149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</row>
    <row r="3" spans="2:25" ht="12.75">
      <c r="B3" s="635" t="s">
        <v>778</v>
      </c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533"/>
      <c r="Q3" s="236"/>
      <c r="R3" s="236"/>
      <c r="S3" s="236"/>
      <c r="T3" s="236"/>
      <c r="U3" s="236"/>
      <c r="V3" s="236"/>
      <c r="W3" s="236"/>
      <c r="X3" s="236"/>
      <c r="Y3" s="236"/>
    </row>
    <row r="4" spans="2:25" ht="54" customHeight="1">
      <c r="B4" s="807" t="s">
        <v>790</v>
      </c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  <c r="P4" s="807"/>
      <c r="Q4" s="807"/>
      <c r="R4" s="807"/>
      <c r="S4" s="807"/>
      <c r="T4" s="807"/>
      <c r="U4" s="807"/>
      <c r="V4" s="807"/>
      <c r="W4" s="807"/>
      <c r="X4" s="807"/>
      <c r="Y4" s="807"/>
    </row>
    <row r="5" spans="1:25" ht="12.75">
      <c r="A5" s="608" t="s">
        <v>1</v>
      </c>
      <c r="B5" s="608"/>
      <c r="C5" s="608"/>
      <c r="D5" s="608"/>
      <c r="E5" s="358"/>
      <c r="F5" s="358"/>
      <c r="G5" s="358"/>
      <c r="H5" s="358"/>
      <c r="I5" s="359"/>
      <c r="J5" s="359"/>
      <c r="K5" s="359"/>
      <c r="L5" s="359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9"/>
      <c r="X5" s="359"/>
      <c r="Y5" s="359"/>
    </row>
    <row r="6" spans="1:25" ht="63" customHeight="1">
      <c r="A6" s="172"/>
      <c r="B6" s="216"/>
      <c r="C6" s="213"/>
      <c r="D6" s="213"/>
      <c r="E6" s="748" t="s">
        <v>101</v>
      </c>
      <c r="F6" s="750" t="s">
        <v>102</v>
      </c>
      <c r="G6" s="677" t="s">
        <v>746</v>
      </c>
      <c r="H6" s="677"/>
      <c r="I6" s="677" t="s">
        <v>89</v>
      </c>
      <c r="J6" s="677"/>
      <c r="K6" s="677" t="s">
        <v>91</v>
      </c>
      <c r="L6" s="677"/>
      <c r="M6" s="748" t="s">
        <v>134</v>
      </c>
      <c r="N6" s="750" t="s">
        <v>135</v>
      </c>
      <c r="O6" s="677" t="s">
        <v>749</v>
      </c>
      <c r="P6" s="677"/>
      <c r="Q6" s="677" t="s">
        <v>753</v>
      </c>
      <c r="R6" s="677"/>
      <c r="S6" s="677" t="s">
        <v>754</v>
      </c>
      <c r="T6" s="677"/>
      <c r="U6" s="808" t="s">
        <v>755</v>
      </c>
      <c r="V6" s="748" t="s">
        <v>136</v>
      </c>
      <c r="W6" s="677" t="s">
        <v>99</v>
      </c>
      <c r="X6" s="677"/>
      <c r="Y6" s="677"/>
    </row>
    <row r="7" spans="1:25" ht="96">
      <c r="A7" s="217" t="s">
        <v>107</v>
      </c>
      <c r="B7" s="333" t="s">
        <v>84</v>
      </c>
      <c r="C7" s="218" t="s">
        <v>117</v>
      </c>
      <c r="D7" s="218" t="s">
        <v>115</v>
      </c>
      <c r="E7" s="749"/>
      <c r="F7" s="751"/>
      <c r="G7" s="572" t="s">
        <v>80</v>
      </c>
      <c r="H7" s="572" t="s">
        <v>747</v>
      </c>
      <c r="I7" s="222" t="s">
        <v>90</v>
      </c>
      <c r="J7" s="222" t="s">
        <v>88</v>
      </c>
      <c r="K7" s="573" t="s">
        <v>748</v>
      </c>
      <c r="L7" s="222" t="s">
        <v>92</v>
      </c>
      <c r="M7" s="749"/>
      <c r="N7" s="751"/>
      <c r="O7" s="572" t="s">
        <v>752</v>
      </c>
      <c r="P7" s="572" t="s">
        <v>751</v>
      </c>
      <c r="Q7" s="572" t="s">
        <v>752</v>
      </c>
      <c r="R7" s="572" t="s">
        <v>751</v>
      </c>
      <c r="S7" s="572" t="s">
        <v>750</v>
      </c>
      <c r="T7" s="572" t="s">
        <v>751</v>
      </c>
      <c r="U7" s="809"/>
      <c r="V7" s="749"/>
      <c r="W7" s="222" t="s">
        <v>137</v>
      </c>
      <c r="X7" s="222" t="s">
        <v>138</v>
      </c>
      <c r="Y7" s="222" t="s">
        <v>139</v>
      </c>
    </row>
    <row r="8" spans="1:25" s="363" customFormat="1" ht="12">
      <c r="A8" s="360" t="s">
        <v>58</v>
      </c>
      <c r="B8" s="361" t="s">
        <v>81</v>
      </c>
      <c r="C8" s="362" t="s">
        <v>108</v>
      </c>
      <c r="D8" s="362" t="s">
        <v>118</v>
      </c>
      <c r="E8" s="222" t="s">
        <v>189</v>
      </c>
      <c r="F8" s="222" t="s">
        <v>190</v>
      </c>
      <c r="G8" s="222" t="s">
        <v>191</v>
      </c>
      <c r="H8" s="222" t="s">
        <v>192</v>
      </c>
      <c r="I8" s="222" t="s">
        <v>193</v>
      </c>
      <c r="J8" s="222" t="s">
        <v>194</v>
      </c>
      <c r="K8" s="222" t="s">
        <v>195</v>
      </c>
      <c r="L8" s="222" t="s">
        <v>196</v>
      </c>
      <c r="M8" s="222" t="s">
        <v>197</v>
      </c>
      <c r="N8" s="222" t="s">
        <v>198</v>
      </c>
      <c r="O8" s="222" t="s">
        <v>199</v>
      </c>
      <c r="P8" s="222" t="s">
        <v>200</v>
      </c>
      <c r="Q8" s="222" t="s">
        <v>201</v>
      </c>
      <c r="R8" s="222" t="s">
        <v>202</v>
      </c>
      <c r="S8" s="222" t="s">
        <v>203</v>
      </c>
      <c r="T8" s="222" t="s">
        <v>204</v>
      </c>
      <c r="U8" s="222" t="s">
        <v>205</v>
      </c>
      <c r="V8" s="222" t="s">
        <v>417</v>
      </c>
      <c r="W8" s="222" t="s">
        <v>418</v>
      </c>
      <c r="X8" s="222" t="s">
        <v>744</v>
      </c>
      <c r="Y8" s="222" t="s">
        <v>745</v>
      </c>
    </row>
    <row r="9" spans="1:25" s="269" customFormat="1" ht="27" customHeight="1">
      <c r="A9" s="364"/>
      <c r="B9" s="365" t="s">
        <v>140</v>
      </c>
      <c r="C9" s="366" t="s">
        <v>156</v>
      </c>
      <c r="D9" s="367"/>
      <c r="E9" s="368">
        <f>G9+I9</f>
        <v>1</v>
      </c>
      <c r="F9" s="368" t="s">
        <v>122</v>
      </c>
      <c r="G9" s="368">
        <v>1</v>
      </c>
      <c r="H9" s="368"/>
      <c r="I9" s="368">
        <f>L9+M9+N9</f>
        <v>0</v>
      </c>
      <c r="J9" s="369"/>
      <c r="K9" s="368">
        <v>1</v>
      </c>
      <c r="L9" s="368"/>
      <c r="M9" s="368"/>
      <c r="N9" s="368"/>
      <c r="O9" s="368"/>
      <c r="P9" s="368"/>
      <c r="Q9" s="368"/>
      <c r="R9" s="368"/>
      <c r="S9" s="368"/>
      <c r="T9" s="368"/>
      <c r="U9" s="369"/>
      <c r="V9" s="369">
        <v>13.5</v>
      </c>
      <c r="W9" s="368" t="s">
        <v>122</v>
      </c>
      <c r="X9" s="368"/>
      <c r="Y9" s="368" t="s">
        <v>122</v>
      </c>
    </row>
    <row r="10" spans="1:25" s="269" customFormat="1" ht="26.25" customHeight="1">
      <c r="A10" s="364"/>
      <c r="B10" s="370" t="s">
        <v>141</v>
      </c>
      <c r="C10" s="366" t="s">
        <v>156</v>
      </c>
      <c r="D10" s="371"/>
      <c r="E10" s="368">
        <f>G10+I10</f>
        <v>60</v>
      </c>
      <c r="F10" s="368" t="s">
        <v>122</v>
      </c>
      <c r="G10" s="368">
        <v>3</v>
      </c>
      <c r="H10" s="368">
        <v>3</v>
      </c>
      <c r="I10" s="368">
        <v>57</v>
      </c>
      <c r="J10" s="369">
        <v>604.4</v>
      </c>
      <c r="K10" s="368">
        <v>17</v>
      </c>
      <c r="L10" s="368">
        <v>25</v>
      </c>
      <c r="M10" s="368">
        <v>29</v>
      </c>
      <c r="N10" s="368">
        <v>3</v>
      </c>
      <c r="O10" s="368">
        <v>5</v>
      </c>
      <c r="P10" s="368">
        <v>7</v>
      </c>
      <c r="Q10" s="368"/>
      <c r="R10" s="368"/>
      <c r="S10" s="368">
        <v>2</v>
      </c>
      <c r="T10" s="368">
        <v>7</v>
      </c>
      <c r="U10" s="369">
        <v>538.4</v>
      </c>
      <c r="V10" s="369">
        <v>439</v>
      </c>
      <c r="W10" s="368"/>
      <c r="X10" s="368">
        <v>36</v>
      </c>
      <c r="Y10" s="368"/>
    </row>
    <row r="11" spans="1:25" s="269" customFormat="1" ht="45" customHeight="1">
      <c r="A11" s="364"/>
      <c r="B11" s="370" t="s">
        <v>142</v>
      </c>
      <c r="C11" s="366" t="s">
        <v>156</v>
      </c>
      <c r="D11" s="371"/>
      <c r="E11" s="368">
        <f>G11+I11</f>
        <v>3</v>
      </c>
      <c r="F11" s="368"/>
      <c r="G11" s="368"/>
      <c r="H11" s="368"/>
      <c r="I11" s="368">
        <v>3</v>
      </c>
      <c r="J11" s="369">
        <v>60</v>
      </c>
      <c r="K11" s="368"/>
      <c r="L11" s="368">
        <v>1</v>
      </c>
      <c r="M11" s="368">
        <v>2</v>
      </c>
      <c r="N11" s="368"/>
      <c r="O11" s="368"/>
      <c r="P11" s="368"/>
      <c r="Q11" s="368"/>
      <c r="R11" s="368"/>
      <c r="S11" s="368"/>
      <c r="T11" s="368"/>
      <c r="U11" s="369">
        <v>60</v>
      </c>
      <c r="V11" s="369">
        <v>20</v>
      </c>
      <c r="W11" s="368" t="s">
        <v>122</v>
      </c>
      <c r="X11" s="368">
        <v>2</v>
      </c>
      <c r="Y11" s="368"/>
    </row>
    <row r="12" spans="1:25" s="269" customFormat="1" ht="24.75" customHeight="1">
      <c r="A12" s="364"/>
      <c r="B12" s="370" t="s">
        <v>143</v>
      </c>
      <c r="C12" s="366" t="s">
        <v>156</v>
      </c>
      <c r="D12" s="371"/>
      <c r="E12" s="368">
        <f>G12+I12</f>
        <v>0</v>
      </c>
      <c r="F12" s="368" t="s">
        <v>122</v>
      </c>
      <c r="G12" s="368"/>
      <c r="H12" s="368"/>
      <c r="I12" s="368">
        <f>L12+M12+N12</f>
        <v>0</v>
      </c>
      <c r="J12" s="369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9"/>
      <c r="V12" s="369"/>
      <c r="W12" s="368"/>
      <c r="X12" s="368"/>
      <c r="Y12" s="368"/>
    </row>
    <row r="13" spans="1:25" s="269" customFormat="1" ht="35.25" customHeight="1">
      <c r="A13" s="364"/>
      <c r="B13" s="370" t="s">
        <v>144</v>
      </c>
      <c r="C13" s="366" t="s">
        <v>156</v>
      </c>
      <c r="D13" s="371"/>
      <c r="E13" s="368">
        <f>G13+I13</f>
        <v>4</v>
      </c>
      <c r="F13" s="368" t="s">
        <v>122</v>
      </c>
      <c r="G13" s="368"/>
      <c r="H13" s="368"/>
      <c r="I13" s="368">
        <v>4</v>
      </c>
      <c r="J13" s="369">
        <v>80</v>
      </c>
      <c r="K13" s="368"/>
      <c r="L13" s="368">
        <v>1</v>
      </c>
      <c r="M13" s="368">
        <v>3</v>
      </c>
      <c r="N13" s="368"/>
      <c r="O13" s="368"/>
      <c r="P13" s="368"/>
      <c r="Q13" s="368"/>
      <c r="R13" s="368"/>
      <c r="S13" s="368"/>
      <c r="T13" s="368"/>
      <c r="U13" s="369">
        <v>80</v>
      </c>
      <c r="V13" s="369">
        <v>20</v>
      </c>
      <c r="W13" s="368" t="s">
        <v>122</v>
      </c>
      <c r="X13" s="368">
        <v>4</v>
      </c>
      <c r="Y13" s="368"/>
    </row>
    <row r="14" spans="1:25" ht="24.75" customHeight="1">
      <c r="A14" s="364"/>
      <c r="B14" s="370" t="s">
        <v>145</v>
      </c>
      <c r="C14" s="752" t="s">
        <v>80</v>
      </c>
      <c r="D14" s="753"/>
      <c r="E14" s="368">
        <f>IF(E15+E16=G14+I14,(G14+I14),"ОШ!")</f>
        <v>1</v>
      </c>
      <c r="F14" s="368" t="s">
        <v>122</v>
      </c>
      <c r="G14" s="368">
        <f>G15+G16</f>
        <v>0</v>
      </c>
      <c r="H14" s="368">
        <f>H15+H16</f>
        <v>0</v>
      </c>
      <c r="I14" s="368">
        <f>IF((I15+I16)=SUM(L14:N14),SUM(L14:N14),"`ОШ!`")</f>
        <v>1</v>
      </c>
      <c r="J14" s="368">
        <f aca="true" t="shared" si="0" ref="J14:V14">J15+J16</f>
        <v>200</v>
      </c>
      <c r="K14" s="368">
        <f t="shared" si="0"/>
        <v>4</v>
      </c>
      <c r="L14" s="368">
        <f t="shared" si="0"/>
        <v>0</v>
      </c>
      <c r="M14" s="368">
        <f t="shared" si="0"/>
        <v>1</v>
      </c>
      <c r="N14" s="368">
        <f t="shared" si="0"/>
        <v>0</v>
      </c>
      <c r="O14" s="368">
        <f t="shared" si="0"/>
        <v>1</v>
      </c>
      <c r="P14" s="368">
        <f t="shared" si="0"/>
        <v>0</v>
      </c>
      <c r="Q14" s="368">
        <f t="shared" si="0"/>
        <v>0</v>
      </c>
      <c r="R14" s="368">
        <f t="shared" si="0"/>
        <v>0</v>
      </c>
      <c r="S14" s="368">
        <f t="shared" si="0"/>
        <v>0</v>
      </c>
      <c r="T14" s="368">
        <f t="shared" si="0"/>
        <v>0</v>
      </c>
      <c r="U14" s="368">
        <f t="shared" si="0"/>
        <v>200</v>
      </c>
      <c r="V14" s="368">
        <f t="shared" si="0"/>
        <v>260</v>
      </c>
      <c r="W14" s="368" t="s">
        <v>122</v>
      </c>
      <c r="X14" s="368">
        <f>X15+X16</f>
        <v>0</v>
      </c>
      <c r="Y14" s="368">
        <f>Y15+Y16</f>
        <v>1</v>
      </c>
    </row>
    <row r="15" spans="2:25" s="269" customFormat="1" ht="56.25">
      <c r="B15" s="754" t="s">
        <v>145</v>
      </c>
      <c r="C15" s="745" t="s">
        <v>40</v>
      </c>
      <c r="D15" s="372" t="s">
        <v>263</v>
      </c>
      <c r="E15" s="373"/>
      <c r="F15" s="374"/>
      <c r="G15" s="373"/>
      <c r="H15" s="373"/>
      <c r="I15" s="373"/>
      <c r="J15" s="375"/>
      <c r="K15" s="373">
        <v>1</v>
      </c>
      <c r="L15" s="373"/>
      <c r="M15" s="373"/>
      <c r="N15" s="373"/>
      <c r="O15" s="373"/>
      <c r="P15" s="373"/>
      <c r="Q15" s="373"/>
      <c r="R15" s="373"/>
      <c r="S15" s="373"/>
      <c r="T15" s="373"/>
      <c r="U15" s="375"/>
      <c r="V15" s="375">
        <v>20</v>
      </c>
      <c r="W15" s="374"/>
      <c r="X15" s="373"/>
      <c r="Y15" s="373"/>
    </row>
    <row r="16" spans="2:25" s="269" customFormat="1" ht="12.75">
      <c r="B16" s="756"/>
      <c r="C16" s="744"/>
      <c r="D16" s="372" t="s">
        <v>262</v>
      </c>
      <c r="E16" s="373">
        <v>1</v>
      </c>
      <c r="F16" s="374"/>
      <c r="G16" s="373"/>
      <c r="H16" s="373"/>
      <c r="I16" s="373">
        <v>1</v>
      </c>
      <c r="J16" s="375">
        <v>200</v>
      </c>
      <c r="K16" s="373">
        <v>3</v>
      </c>
      <c r="L16" s="373"/>
      <c r="M16" s="373">
        <v>1</v>
      </c>
      <c r="N16" s="373"/>
      <c r="O16" s="373">
        <v>1</v>
      </c>
      <c r="P16" s="373"/>
      <c r="Q16" s="373"/>
      <c r="R16" s="373"/>
      <c r="S16" s="373"/>
      <c r="T16" s="373"/>
      <c r="U16" s="375">
        <v>200</v>
      </c>
      <c r="V16" s="375">
        <v>240</v>
      </c>
      <c r="W16" s="374"/>
      <c r="X16" s="373"/>
      <c r="Y16" s="373">
        <v>1</v>
      </c>
    </row>
    <row r="17" spans="1:25" s="269" customFormat="1" ht="42">
      <c r="A17" s="364"/>
      <c r="B17" s="370" t="s">
        <v>120</v>
      </c>
      <c r="C17" s="752" t="s">
        <v>80</v>
      </c>
      <c r="D17" s="753"/>
      <c r="E17" s="368">
        <f>IF(E18+E19=G17+I17,(G17+I17),"ОШ!")</f>
        <v>8</v>
      </c>
      <c r="F17" s="368">
        <f>F18+F19</f>
        <v>0</v>
      </c>
      <c r="G17" s="368">
        <f>G18+G19</f>
        <v>3</v>
      </c>
      <c r="H17" s="368">
        <f>H18+H19</f>
        <v>1</v>
      </c>
      <c r="I17" s="368">
        <f>IF((I18+I19)=SUM(L17:N17),SUM(L17:N17),"`ОШ!`")</f>
        <v>5</v>
      </c>
      <c r="J17" s="368">
        <f aca="true" t="shared" si="1" ref="J17:Y17">J18+J19</f>
        <v>160</v>
      </c>
      <c r="K17" s="368">
        <f t="shared" si="1"/>
        <v>0</v>
      </c>
      <c r="L17" s="368">
        <f t="shared" si="1"/>
        <v>1</v>
      </c>
      <c r="M17" s="368">
        <f t="shared" si="1"/>
        <v>4</v>
      </c>
      <c r="N17" s="368">
        <f t="shared" si="1"/>
        <v>0</v>
      </c>
      <c r="O17" s="368">
        <f t="shared" si="1"/>
        <v>0</v>
      </c>
      <c r="P17" s="368">
        <f t="shared" si="1"/>
        <v>0</v>
      </c>
      <c r="Q17" s="368">
        <f t="shared" si="1"/>
        <v>0</v>
      </c>
      <c r="R17" s="368">
        <f t="shared" si="1"/>
        <v>0</v>
      </c>
      <c r="S17" s="368">
        <f t="shared" si="1"/>
        <v>0</v>
      </c>
      <c r="T17" s="368">
        <f t="shared" si="1"/>
        <v>0</v>
      </c>
      <c r="U17" s="368">
        <f t="shared" si="1"/>
        <v>160</v>
      </c>
      <c r="V17" s="368">
        <f t="shared" si="1"/>
        <v>50</v>
      </c>
      <c r="W17" s="368">
        <f t="shared" si="1"/>
        <v>0</v>
      </c>
      <c r="X17" s="368">
        <f t="shared" si="1"/>
        <v>3</v>
      </c>
      <c r="Y17" s="368">
        <f t="shared" si="1"/>
        <v>2</v>
      </c>
    </row>
    <row r="18" spans="2:25" s="269" customFormat="1" ht="56.25">
      <c r="B18" s="810" t="s">
        <v>120</v>
      </c>
      <c r="C18" s="812" t="s">
        <v>40</v>
      </c>
      <c r="D18" s="376" t="s">
        <v>263</v>
      </c>
      <c r="E18" s="377">
        <v>8</v>
      </c>
      <c r="F18" s="377"/>
      <c r="G18" s="377">
        <v>3</v>
      </c>
      <c r="H18" s="377">
        <v>1</v>
      </c>
      <c r="I18" s="377">
        <v>5</v>
      </c>
      <c r="J18" s="378">
        <v>160</v>
      </c>
      <c r="K18" s="377"/>
      <c r="L18" s="377">
        <v>1</v>
      </c>
      <c r="M18" s="377">
        <v>4</v>
      </c>
      <c r="N18" s="377"/>
      <c r="O18" s="377"/>
      <c r="P18" s="377"/>
      <c r="Q18" s="377"/>
      <c r="R18" s="377"/>
      <c r="S18" s="377"/>
      <c r="T18" s="377"/>
      <c r="U18" s="378">
        <v>160</v>
      </c>
      <c r="V18" s="378">
        <v>50</v>
      </c>
      <c r="W18" s="377"/>
      <c r="X18" s="377">
        <v>3</v>
      </c>
      <c r="Y18" s="377">
        <v>2</v>
      </c>
    </row>
    <row r="19" spans="2:25" s="269" customFormat="1" ht="12.75">
      <c r="B19" s="811"/>
      <c r="C19" s="813"/>
      <c r="D19" s="376" t="s">
        <v>262</v>
      </c>
      <c r="E19" s="377"/>
      <c r="F19" s="377"/>
      <c r="G19" s="377"/>
      <c r="H19" s="377"/>
      <c r="I19" s="377"/>
      <c r="J19" s="378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8"/>
      <c r="V19" s="378"/>
      <c r="W19" s="377"/>
      <c r="X19" s="377"/>
      <c r="Y19" s="377"/>
    </row>
    <row r="20" spans="2:26" s="269" customFormat="1" ht="73.5">
      <c r="B20" s="370" t="s">
        <v>327</v>
      </c>
      <c r="C20" s="752" t="s">
        <v>80</v>
      </c>
      <c r="D20" s="753"/>
      <c r="E20" s="368">
        <f>IF(E21+E22=G20+I20,(G20+I20),"ОШ!")</f>
        <v>0</v>
      </c>
      <c r="F20" s="368" t="s">
        <v>122</v>
      </c>
      <c r="G20" s="368">
        <f>G21+G22</f>
        <v>0</v>
      </c>
      <c r="H20" s="368">
        <f>H21+H22</f>
        <v>0</v>
      </c>
      <c r="I20" s="368">
        <f>IF((I21+I22)=SUM(L20:N20),SUM(L20:N20),"`ОШ!`")</f>
        <v>0</v>
      </c>
      <c r="J20" s="368">
        <f aca="true" t="shared" si="2" ref="J20:Y20">J21+J22</f>
        <v>0</v>
      </c>
      <c r="K20" s="368">
        <f t="shared" si="2"/>
        <v>0</v>
      </c>
      <c r="L20" s="368">
        <f t="shared" si="2"/>
        <v>0</v>
      </c>
      <c r="M20" s="368">
        <f t="shared" si="2"/>
        <v>0</v>
      </c>
      <c r="N20" s="368">
        <f t="shared" si="2"/>
        <v>0</v>
      </c>
      <c r="O20" s="368">
        <f t="shared" si="2"/>
        <v>0</v>
      </c>
      <c r="P20" s="368">
        <f t="shared" si="2"/>
        <v>0</v>
      </c>
      <c r="Q20" s="368">
        <f t="shared" si="2"/>
        <v>0</v>
      </c>
      <c r="R20" s="368">
        <f t="shared" si="2"/>
        <v>0</v>
      </c>
      <c r="S20" s="368">
        <f t="shared" si="2"/>
        <v>0</v>
      </c>
      <c r="T20" s="368">
        <f t="shared" si="2"/>
        <v>0</v>
      </c>
      <c r="U20" s="368">
        <f t="shared" si="2"/>
        <v>0</v>
      </c>
      <c r="V20" s="368">
        <f t="shared" si="2"/>
        <v>0</v>
      </c>
      <c r="W20" s="368" t="s">
        <v>122</v>
      </c>
      <c r="X20" s="368">
        <f t="shared" si="2"/>
        <v>0</v>
      </c>
      <c r="Y20" s="368">
        <f t="shared" si="2"/>
        <v>0</v>
      </c>
      <c r="Z20" s="379"/>
    </row>
    <row r="21" spans="2:25" s="269" customFormat="1" ht="52.5" customHeight="1">
      <c r="B21" s="754" t="s">
        <v>327</v>
      </c>
      <c r="C21" s="745" t="s">
        <v>40</v>
      </c>
      <c r="D21" s="372" t="s">
        <v>263</v>
      </c>
      <c r="E21" s="377"/>
      <c r="F21" s="374"/>
      <c r="G21" s="377"/>
      <c r="H21" s="377"/>
      <c r="I21" s="377"/>
      <c r="J21" s="378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8"/>
      <c r="V21" s="378"/>
      <c r="W21" s="374"/>
      <c r="X21" s="377"/>
      <c r="Y21" s="377"/>
    </row>
    <row r="22" spans="2:25" s="269" customFormat="1" ht="24.75" customHeight="1">
      <c r="B22" s="756"/>
      <c r="C22" s="744"/>
      <c r="D22" s="372" t="s">
        <v>262</v>
      </c>
      <c r="E22" s="377"/>
      <c r="F22" s="374"/>
      <c r="G22" s="377"/>
      <c r="H22" s="377"/>
      <c r="I22" s="377"/>
      <c r="J22" s="378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8"/>
      <c r="V22" s="378"/>
      <c r="W22" s="374"/>
      <c r="X22" s="377"/>
      <c r="Y22" s="377"/>
    </row>
    <row r="23" spans="1:25" s="269" customFormat="1" ht="23.25" customHeight="1">
      <c r="A23" s="364"/>
      <c r="B23" s="370" t="s">
        <v>146</v>
      </c>
      <c r="C23" s="380" t="s">
        <v>157</v>
      </c>
      <c r="D23" s="371"/>
      <c r="E23" s="368">
        <f>G23+I23</f>
        <v>22</v>
      </c>
      <c r="F23" s="368" t="s">
        <v>122</v>
      </c>
      <c r="G23" s="368">
        <v>2</v>
      </c>
      <c r="H23" s="368"/>
      <c r="I23" s="368">
        <v>20</v>
      </c>
      <c r="J23" s="368">
        <v>80</v>
      </c>
      <c r="K23" s="368">
        <v>7</v>
      </c>
      <c r="L23" s="368">
        <v>7</v>
      </c>
      <c r="M23" s="368">
        <v>13</v>
      </c>
      <c r="N23" s="368"/>
      <c r="O23" s="368"/>
      <c r="P23" s="368"/>
      <c r="Q23" s="368"/>
      <c r="R23" s="368"/>
      <c r="S23" s="368"/>
      <c r="T23" s="368"/>
      <c r="U23" s="368">
        <v>80</v>
      </c>
      <c r="V23" s="368">
        <v>280</v>
      </c>
      <c r="W23" s="368"/>
      <c r="X23" s="368">
        <v>20</v>
      </c>
      <c r="Y23" s="368"/>
    </row>
    <row r="24" spans="1:25" ht="36" customHeight="1">
      <c r="A24" s="364"/>
      <c r="B24" s="370" t="s">
        <v>147</v>
      </c>
      <c r="C24" s="752" t="s">
        <v>80</v>
      </c>
      <c r="D24" s="753"/>
      <c r="E24" s="368">
        <f>IF((E25+E26+E27+E28)=G24+I24,(G24+I24),"`ОШ!`")</f>
        <v>14</v>
      </c>
      <c r="F24" s="368">
        <f>F25+F26+F27+F28</f>
        <v>0</v>
      </c>
      <c r="G24" s="368">
        <f>G25+G26+G27+G28</f>
        <v>1</v>
      </c>
      <c r="H24" s="368">
        <f>H25+H26+H27+H28</f>
        <v>1</v>
      </c>
      <c r="I24" s="368">
        <f>IF((I25+I26+I27+I28)=SUM(L24:N24),SUM(L24:N24),"`ОШ!`")</f>
        <v>13</v>
      </c>
      <c r="J24" s="368">
        <f aca="true" t="shared" si="3" ref="J24:V24">J25+J26+J27+J28</f>
        <v>210</v>
      </c>
      <c r="K24" s="368">
        <f t="shared" si="3"/>
        <v>1</v>
      </c>
      <c r="L24" s="368">
        <f t="shared" si="3"/>
        <v>4</v>
      </c>
      <c r="M24" s="368">
        <f t="shared" si="3"/>
        <v>9</v>
      </c>
      <c r="N24" s="368">
        <f t="shared" si="3"/>
        <v>0</v>
      </c>
      <c r="O24" s="368">
        <f t="shared" si="3"/>
        <v>0</v>
      </c>
      <c r="P24" s="368">
        <f t="shared" si="3"/>
        <v>0</v>
      </c>
      <c r="Q24" s="368">
        <f t="shared" si="3"/>
        <v>0</v>
      </c>
      <c r="R24" s="368">
        <f t="shared" si="3"/>
        <v>0</v>
      </c>
      <c r="S24" s="368">
        <f t="shared" si="3"/>
        <v>0</v>
      </c>
      <c r="T24" s="368">
        <f t="shared" si="3"/>
        <v>0</v>
      </c>
      <c r="U24" s="368">
        <f t="shared" si="3"/>
        <v>210</v>
      </c>
      <c r="V24" s="368">
        <f t="shared" si="3"/>
        <v>75</v>
      </c>
      <c r="W24" s="368" t="s">
        <v>122</v>
      </c>
      <c r="X24" s="368">
        <f>X25+X26+X27+X28</f>
        <v>13</v>
      </c>
      <c r="Y24" s="368" t="s">
        <v>122</v>
      </c>
    </row>
    <row r="25" spans="2:25" s="269" customFormat="1" ht="17.25" customHeight="1">
      <c r="B25" s="754" t="s">
        <v>127</v>
      </c>
      <c r="C25" s="381" t="s">
        <v>40</v>
      </c>
      <c r="D25" s="382"/>
      <c r="E25" s="373">
        <v>14</v>
      </c>
      <c r="F25" s="373"/>
      <c r="G25" s="373">
        <v>1</v>
      </c>
      <c r="H25" s="373">
        <v>1</v>
      </c>
      <c r="I25" s="373">
        <v>13</v>
      </c>
      <c r="J25" s="375">
        <v>210</v>
      </c>
      <c r="K25" s="373">
        <v>1</v>
      </c>
      <c r="L25" s="373">
        <v>4</v>
      </c>
      <c r="M25" s="373">
        <v>9</v>
      </c>
      <c r="N25" s="373"/>
      <c r="O25" s="373"/>
      <c r="P25" s="373"/>
      <c r="Q25" s="373"/>
      <c r="R25" s="373"/>
      <c r="S25" s="373"/>
      <c r="T25" s="373"/>
      <c r="U25" s="375">
        <v>210</v>
      </c>
      <c r="V25" s="375">
        <v>75</v>
      </c>
      <c r="W25" s="374"/>
      <c r="X25" s="373">
        <v>13</v>
      </c>
      <c r="Y25" s="374"/>
    </row>
    <row r="26" spans="2:25" s="269" customFormat="1" ht="22.5">
      <c r="B26" s="756"/>
      <c r="C26" s="381" t="s">
        <v>41</v>
      </c>
      <c r="D26" s="382"/>
      <c r="E26" s="373"/>
      <c r="F26" s="373"/>
      <c r="G26" s="373"/>
      <c r="H26" s="373"/>
      <c r="I26" s="373"/>
      <c r="J26" s="375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5"/>
      <c r="V26" s="375"/>
      <c r="W26" s="374"/>
      <c r="X26" s="373"/>
      <c r="Y26" s="374"/>
    </row>
    <row r="27" spans="2:25" s="269" customFormat="1" ht="18" customHeight="1">
      <c r="B27" s="754" t="s">
        <v>128</v>
      </c>
      <c r="C27" s="381" t="s">
        <v>40</v>
      </c>
      <c r="D27" s="382"/>
      <c r="E27" s="373"/>
      <c r="F27" s="373"/>
      <c r="G27" s="373"/>
      <c r="H27" s="373"/>
      <c r="I27" s="373"/>
      <c r="J27" s="375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5"/>
      <c r="V27" s="375"/>
      <c r="W27" s="374"/>
      <c r="X27" s="373"/>
      <c r="Y27" s="374"/>
    </row>
    <row r="28" spans="2:25" s="269" customFormat="1" ht="22.5">
      <c r="B28" s="756"/>
      <c r="C28" s="381" t="s">
        <v>41</v>
      </c>
      <c r="D28" s="382"/>
      <c r="E28" s="373"/>
      <c r="F28" s="373"/>
      <c r="G28" s="373"/>
      <c r="H28" s="373"/>
      <c r="I28" s="373"/>
      <c r="J28" s="375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5"/>
      <c r="V28" s="375"/>
      <c r="W28" s="374"/>
      <c r="X28" s="373"/>
      <c r="Y28" s="374"/>
    </row>
    <row r="29" spans="1:25" ht="25.5" customHeight="1">
      <c r="A29" s="364"/>
      <c r="B29" s="370" t="s">
        <v>148</v>
      </c>
      <c r="C29" s="752" t="s">
        <v>80</v>
      </c>
      <c r="D29" s="753"/>
      <c r="E29" s="368">
        <f>IF((SUM(E30:E33)=G29+I29),(G29+I29),"`ОШ!`")</f>
        <v>7</v>
      </c>
      <c r="F29" s="368">
        <f>SUM(F30:F33)</f>
        <v>0</v>
      </c>
      <c r="G29" s="368">
        <f>SUM(G30:G33)</f>
        <v>0</v>
      </c>
      <c r="H29" s="368">
        <f>SUM(H30:H33)</f>
        <v>0</v>
      </c>
      <c r="I29" s="368">
        <f>IF((SUM(I30:I33)=SUM(L29:N29)),SUM(L29:N29),"`ОШ!`")</f>
        <v>7</v>
      </c>
      <c r="J29" s="368">
        <f aca="true" t="shared" si="4" ref="J29:V29">SUM(J30:J33)</f>
        <v>135</v>
      </c>
      <c r="K29" s="368">
        <f t="shared" si="4"/>
        <v>7</v>
      </c>
      <c r="L29" s="368">
        <f t="shared" si="4"/>
        <v>5</v>
      </c>
      <c r="M29" s="368">
        <f t="shared" si="4"/>
        <v>2</v>
      </c>
      <c r="N29" s="368">
        <f t="shared" si="4"/>
        <v>0</v>
      </c>
      <c r="O29" s="368">
        <f t="shared" si="4"/>
        <v>4</v>
      </c>
      <c r="P29" s="368">
        <f t="shared" si="4"/>
        <v>0</v>
      </c>
      <c r="Q29" s="368">
        <f t="shared" si="4"/>
        <v>0</v>
      </c>
      <c r="R29" s="368">
        <f t="shared" si="4"/>
        <v>0</v>
      </c>
      <c r="S29" s="368">
        <f t="shared" si="4"/>
        <v>0</v>
      </c>
      <c r="T29" s="368">
        <f t="shared" si="4"/>
        <v>0</v>
      </c>
      <c r="U29" s="368">
        <f t="shared" si="4"/>
        <v>135</v>
      </c>
      <c r="V29" s="368">
        <f t="shared" si="4"/>
        <v>10722.800000000001</v>
      </c>
      <c r="W29" s="368" t="s">
        <v>122</v>
      </c>
      <c r="X29" s="368">
        <f>SUM(X30:X33)</f>
        <v>7</v>
      </c>
      <c r="Y29" s="368">
        <f>SUM(Y30:Y33)</f>
        <v>0</v>
      </c>
    </row>
    <row r="30" spans="2:25" ht="56.25">
      <c r="B30" s="754" t="s">
        <v>148</v>
      </c>
      <c r="C30" s="745" t="s">
        <v>40</v>
      </c>
      <c r="D30" s="372" t="s">
        <v>263</v>
      </c>
      <c r="E30" s="373">
        <v>6</v>
      </c>
      <c r="F30" s="373"/>
      <c r="G30" s="373"/>
      <c r="H30" s="373"/>
      <c r="I30" s="373">
        <v>6</v>
      </c>
      <c r="J30" s="375">
        <v>120</v>
      </c>
      <c r="K30" s="373">
        <v>4</v>
      </c>
      <c r="L30" s="373">
        <v>4</v>
      </c>
      <c r="M30" s="373">
        <v>2</v>
      </c>
      <c r="N30" s="373"/>
      <c r="O30" s="373">
        <v>2</v>
      </c>
      <c r="P30" s="373"/>
      <c r="Q30" s="373"/>
      <c r="R30" s="373"/>
      <c r="S30" s="373"/>
      <c r="T30" s="373"/>
      <c r="U30" s="375">
        <v>120</v>
      </c>
      <c r="V30" s="375">
        <v>9714.2</v>
      </c>
      <c r="W30" s="374"/>
      <c r="X30" s="373">
        <v>6</v>
      </c>
      <c r="Y30" s="373"/>
    </row>
    <row r="31" spans="2:25" ht="12.75">
      <c r="B31" s="755"/>
      <c r="C31" s="744"/>
      <c r="D31" s="372" t="s">
        <v>262</v>
      </c>
      <c r="E31" s="373">
        <v>1</v>
      </c>
      <c r="F31" s="373"/>
      <c r="G31" s="373"/>
      <c r="H31" s="373"/>
      <c r="I31" s="373">
        <v>1</v>
      </c>
      <c r="J31" s="375">
        <v>15</v>
      </c>
      <c r="K31" s="373">
        <v>3</v>
      </c>
      <c r="L31" s="373">
        <v>1</v>
      </c>
      <c r="M31" s="373"/>
      <c r="N31" s="373"/>
      <c r="O31" s="373">
        <v>2</v>
      </c>
      <c r="P31" s="373"/>
      <c r="Q31" s="373"/>
      <c r="R31" s="373"/>
      <c r="S31" s="373"/>
      <c r="T31" s="373"/>
      <c r="U31" s="375">
        <v>15</v>
      </c>
      <c r="V31" s="375">
        <v>1008.6</v>
      </c>
      <c r="W31" s="374"/>
      <c r="X31" s="373">
        <v>1</v>
      </c>
      <c r="Y31" s="373"/>
    </row>
    <row r="32" spans="2:25" ht="56.25">
      <c r="B32" s="755"/>
      <c r="C32" s="745" t="s">
        <v>41</v>
      </c>
      <c r="D32" s="372" t="s">
        <v>263</v>
      </c>
      <c r="E32" s="373"/>
      <c r="F32" s="373"/>
      <c r="G32" s="373"/>
      <c r="H32" s="373"/>
      <c r="I32" s="373"/>
      <c r="J32" s="375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5"/>
      <c r="V32" s="375"/>
      <c r="W32" s="374"/>
      <c r="X32" s="373"/>
      <c r="Y32" s="373"/>
    </row>
    <row r="33" spans="2:25" ht="12.75">
      <c r="B33" s="756"/>
      <c r="C33" s="744"/>
      <c r="D33" s="372" t="s">
        <v>262</v>
      </c>
      <c r="E33" s="373"/>
      <c r="F33" s="373"/>
      <c r="G33" s="373"/>
      <c r="H33" s="373"/>
      <c r="I33" s="373"/>
      <c r="J33" s="375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5"/>
      <c r="V33" s="375"/>
      <c r="W33" s="374"/>
      <c r="X33" s="373"/>
      <c r="Y33" s="373"/>
    </row>
    <row r="34" spans="1:25" ht="57.75" customHeight="1">
      <c r="A34" s="364"/>
      <c r="B34" s="370" t="s">
        <v>149</v>
      </c>
      <c r="C34" s="752" t="s">
        <v>80</v>
      </c>
      <c r="D34" s="753"/>
      <c r="E34" s="368">
        <f>IF((E35+E36)=G34+I34,(G34+I34),"`ОШ!`")</f>
        <v>0</v>
      </c>
      <c r="F34" s="368">
        <f>F35+F36</f>
        <v>0</v>
      </c>
      <c r="G34" s="368">
        <f>G35+G36</f>
        <v>0</v>
      </c>
      <c r="H34" s="368">
        <f>H35+H36</f>
        <v>0</v>
      </c>
      <c r="I34" s="368">
        <f>IF((I35+I36)=SUM(L34:N34),SUM(L34:N34),"`ОШ!`")</f>
        <v>0</v>
      </c>
      <c r="J34" s="368">
        <f aca="true" t="shared" si="5" ref="J34:V34">J35+J36</f>
        <v>0</v>
      </c>
      <c r="K34" s="368">
        <f t="shared" si="5"/>
        <v>0</v>
      </c>
      <c r="L34" s="368">
        <f t="shared" si="5"/>
        <v>0</v>
      </c>
      <c r="M34" s="368">
        <f t="shared" si="5"/>
        <v>0</v>
      </c>
      <c r="N34" s="368">
        <f t="shared" si="5"/>
        <v>0</v>
      </c>
      <c r="O34" s="368">
        <f t="shared" si="5"/>
        <v>0</v>
      </c>
      <c r="P34" s="368">
        <f t="shared" si="5"/>
        <v>0</v>
      </c>
      <c r="Q34" s="368">
        <f t="shared" si="5"/>
        <v>0</v>
      </c>
      <c r="R34" s="368">
        <f t="shared" si="5"/>
        <v>0</v>
      </c>
      <c r="S34" s="368">
        <f t="shared" si="5"/>
        <v>0</v>
      </c>
      <c r="T34" s="368">
        <f t="shared" si="5"/>
        <v>0</v>
      </c>
      <c r="U34" s="368">
        <f t="shared" si="5"/>
        <v>0</v>
      </c>
      <c r="V34" s="368">
        <f t="shared" si="5"/>
        <v>0</v>
      </c>
      <c r="W34" s="368" t="s">
        <v>122</v>
      </c>
      <c r="X34" s="368">
        <f>X35+X36</f>
        <v>0</v>
      </c>
      <c r="Y34" s="368">
        <f>Y35+Y36</f>
        <v>0</v>
      </c>
    </row>
    <row r="35" spans="2:25" s="269" customFormat="1" ht="32.25" customHeight="1">
      <c r="B35" s="754" t="s">
        <v>149</v>
      </c>
      <c r="C35" s="381" t="s">
        <v>40</v>
      </c>
      <c r="D35" s="382"/>
      <c r="E35" s="373"/>
      <c r="F35" s="373"/>
      <c r="G35" s="373"/>
      <c r="H35" s="373"/>
      <c r="I35" s="373"/>
      <c r="J35" s="375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5"/>
      <c r="V35" s="375"/>
      <c r="W35" s="374"/>
      <c r="X35" s="373"/>
      <c r="Y35" s="373"/>
    </row>
    <row r="36" spans="2:25" s="269" customFormat="1" ht="30" customHeight="1">
      <c r="B36" s="756"/>
      <c r="C36" s="381" t="s">
        <v>41</v>
      </c>
      <c r="D36" s="382"/>
      <c r="E36" s="373"/>
      <c r="F36" s="373"/>
      <c r="G36" s="373"/>
      <c r="H36" s="373"/>
      <c r="I36" s="373"/>
      <c r="J36" s="375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5"/>
      <c r="V36" s="375"/>
      <c r="W36" s="374"/>
      <c r="X36" s="373"/>
      <c r="Y36" s="373"/>
    </row>
    <row r="37" spans="1:25" s="269" customFormat="1" ht="48.75" customHeight="1">
      <c r="A37" s="364"/>
      <c r="B37" s="383" t="s">
        <v>328</v>
      </c>
      <c r="C37" s="384" t="s">
        <v>40</v>
      </c>
      <c r="D37" s="385"/>
      <c r="E37" s="386">
        <f>G37+I37</f>
        <v>0</v>
      </c>
      <c r="F37" s="386"/>
      <c r="G37" s="386"/>
      <c r="H37" s="386"/>
      <c r="I37" s="386">
        <f>L37+M37+N37</f>
        <v>0</v>
      </c>
      <c r="J37" s="387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7"/>
      <c r="V37" s="387"/>
      <c r="W37" s="368" t="s">
        <v>122</v>
      </c>
      <c r="X37" s="386"/>
      <c r="Y37" s="386"/>
    </row>
    <row r="38" spans="1:25" ht="69" customHeight="1">
      <c r="A38" s="364"/>
      <c r="B38" s="370" t="s">
        <v>150</v>
      </c>
      <c r="C38" s="752" t="s">
        <v>80</v>
      </c>
      <c r="D38" s="753"/>
      <c r="E38" s="368">
        <f>IF((SUM(E39:E51)-E43=G38+I38),(G38+I38),"`ОШ!`")</f>
        <v>0</v>
      </c>
      <c r="F38" s="368">
        <f>SUM(F39:F51)-F43</f>
        <v>0</v>
      </c>
      <c r="G38" s="368">
        <f>SUM(G39:G51)-G43</f>
        <v>0</v>
      </c>
      <c r="H38" s="368">
        <f>SUM(H39:H51)-H43</f>
        <v>0</v>
      </c>
      <c r="I38" s="368">
        <f>IF((SUM(I39:I51)-I43=SUM(L38:N38)),SUM(L38:N38),"`ОШ!`")</f>
        <v>0</v>
      </c>
      <c r="J38" s="368">
        <f>SUM(J39:J51)-J43</f>
        <v>0</v>
      </c>
      <c r="K38" s="368">
        <f aca="true" t="shared" si="6" ref="K38:V38">SUM(K39:K51)-K43</f>
        <v>2</v>
      </c>
      <c r="L38" s="368">
        <f t="shared" si="6"/>
        <v>0</v>
      </c>
      <c r="M38" s="368">
        <f t="shared" si="6"/>
        <v>0</v>
      </c>
      <c r="N38" s="368">
        <f t="shared" si="6"/>
        <v>0</v>
      </c>
      <c r="O38" s="368">
        <f t="shared" si="6"/>
        <v>0</v>
      </c>
      <c r="P38" s="368">
        <f t="shared" si="6"/>
        <v>0</v>
      </c>
      <c r="Q38" s="368">
        <f t="shared" si="6"/>
        <v>0</v>
      </c>
      <c r="R38" s="368">
        <f t="shared" si="6"/>
        <v>0</v>
      </c>
      <c r="S38" s="368">
        <f t="shared" si="6"/>
        <v>0</v>
      </c>
      <c r="T38" s="368">
        <f t="shared" si="6"/>
        <v>0</v>
      </c>
      <c r="U38" s="368">
        <f t="shared" si="6"/>
        <v>0</v>
      </c>
      <c r="V38" s="368">
        <f t="shared" si="6"/>
        <v>40</v>
      </c>
      <c r="W38" s="368" t="s">
        <v>122</v>
      </c>
      <c r="X38" s="368">
        <f>SUM(X39:X51)-X43</f>
        <v>0</v>
      </c>
      <c r="Y38" s="368">
        <f>SUM(Y39:Y51)-Y43</f>
        <v>0</v>
      </c>
    </row>
    <row r="39" spans="2:25" ht="56.25">
      <c r="B39" s="742" t="s">
        <v>151</v>
      </c>
      <c r="C39" s="745" t="s">
        <v>40</v>
      </c>
      <c r="D39" s="372" t="s">
        <v>263</v>
      </c>
      <c r="E39" s="373"/>
      <c r="F39" s="373"/>
      <c r="G39" s="373"/>
      <c r="H39" s="373"/>
      <c r="I39" s="373"/>
      <c r="J39" s="375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5"/>
      <c r="V39" s="375"/>
      <c r="W39" s="374"/>
      <c r="X39" s="373"/>
      <c r="Y39" s="373"/>
    </row>
    <row r="40" spans="2:25" ht="12.75">
      <c r="B40" s="800"/>
      <c r="C40" s="744"/>
      <c r="D40" s="372" t="s">
        <v>262</v>
      </c>
      <c r="E40" s="373"/>
      <c r="F40" s="373"/>
      <c r="G40" s="373"/>
      <c r="H40" s="373"/>
      <c r="I40" s="373"/>
      <c r="J40" s="375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5"/>
      <c r="V40" s="375"/>
      <c r="W40" s="374"/>
      <c r="X40" s="373"/>
      <c r="Y40" s="373"/>
    </row>
    <row r="41" spans="2:25" ht="56.25">
      <c r="B41" s="800"/>
      <c r="C41" s="745" t="s">
        <v>41</v>
      </c>
      <c r="D41" s="372" t="s">
        <v>263</v>
      </c>
      <c r="E41" s="373"/>
      <c r="F41" s="373"/>
      <c r="G41" s="373"/>
      <c r="H41" s="373"/>
      <c r="I41" s="373"/>
      <c r="J41" s="375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5"/>
      <c r="V41" s="375"/>
      <c r="W41" s="374"/>
      <c r="X41" s="373"/>
      <c r="Y41" s="373"/>
    </row>
    <row r="42" spans="2:25" ht="12.75">
      <c r="B42" s="801"/>
      <c r="C42" s="744"/>
      <c r="D42" s="372" t="s">
        <v>262</v>
      </c>
      <c r="E42" s="373"/>
      <c r="F42" s="373"/>
      <c r="G42" s="373"/>
      <c r="H42" s="373"/>
      <c r="I42" s="373"/>
      <c r="J42" s="375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5"/>
      <c r="V42" s="375"/>
      <c r="W42" s="374"/>
      <c r="X42" s="373"/>
      <c r="Y42" s="373"/>
    </row>
    <row r="43" spans="2:25" ht="23.25" customHeight="1">
      <c r="B43" s="388" t="s">
        <v>151</v>
      </c>
      <c r="C43" s="804" t="s">
        <v>329</v>
      </c>
      <c r="D43" s="805"/>
      <c r="E43" s="373"/>
      <c r="F43" s="373"/>
      <c r="G43" s="373"/>
      <c r="H43" s="373"/>
      <c r="I43" s="373"/>
      <c r="J43" s="375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5"/>
      <c r="V43" s="375"/>
      <c r="W43" s="374"/>
      <c r="X43" s="373"/>
      <c r="Y43" s="373"/>
    </row>
    <row r="44" spans="2:25" ht="56.25">
      <c r="B44" s="742" t="s">
        <v>152</v>
      </c>
      <c r="C44" s="745" t="s">
        <v>40</v>
      </c>
      <c r="D44" s="372" t="s">
        <v>263</v>
      </c>
      <c r="E44" s="373"/>
      <c r="F44" s="373"/>
      <c r="G44" s="373"/>
      <c r="H44" s="373"/>
      <c r="I44" s="373"/>
      <c r="J44" s="375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5"/>
      <c r="V44" s="375"/>
      <c r="W44" s="374"/>
      <c r="X44" s="373"/>
      <c r="Y44" s="373"/>
    </row>
    <row r="45" spans="2:25" ht="12.75">
      <c r="B45" s="800"/>
      <c r="C45" s="744"/>
      <c r="D45" s="372" t="s">
        <v>262</v>
      </c>
      <c r="E45" s="373"/>
      <c r="F45" s="373"/>
      <c r="G45" s="373"/>
      <c r="H45" s="373"/>
      <c r="I45" s="373"/>
      <c r="J45" s="375"/>
      <c r="K45" s="373">
        <v>2</v>
      </c>
      <c r="L45" s="373"/>
      <c r="M45" s="373"/>
      <c r="N45" s="373"/>
      <c r="O45" s="373"/>
      <c r="P45" s="373"/>
      <c r="Q45" s="373"/>
      <c r="R45" s="373"/>
      <c r="S45" s="373"/>
      <c r="T45" s="373"/>
      <c r="U45" s="375"/>
      <c r="V45" s="375">
        <v>40</v>
      </c>
      <c r="W45" s="374"/>
      <c r="X45" s="373"/>
      <c r="Y45" s="373"/>
    </row>
    <row r="46" spans="2:25" ht="56.25">
      <c r="B46" s="800"/>
      <c r="C46" s="745" t="s">
        <v>41</v>
      </c>
      <c r="D46" s="372" t="s">
        <v>263</v>
      </c>
      <c r="E46" s="373"/>
      <c r="F46" s="373"/>
      <c r="G46" s="373"/>
      <c r="H46" s="373"/>
      <c r="I46" s="373"/>
      <c r="J46" s="375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5"/>
      <c r="V46" s="375"/>
      <c r="W46" s="374"/>
      <c r="X46" s="373"/>
      <c r="Y46" s="373"/>
    </row>
    <row r="47" spans="2:25" ht="12.75">
      <c r="B47" s="801"/>
      <c r="C47" s="744"/>
      <c r="D47" s="372" t="s">
        <v>262</v>
      </c>
      <c r="E47" s="373"/>
      <c r="F47" s="373"/>
      <c r="G47" s="373"/>
      <c r="H47" s="373"/>
      <c r="I47" s="373"/>
      <c r="J47" s="375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5"/>
      <c r="V47" s="375"/>
      <c r="W47" s="374"/>
      <c r="X47" s="373"/>
      <c r="Y47" s="373"/>
    </row>
    <row r="48" spans="2:25" ht="56.25">
      <c r="B48" s="742" t="s">
        <v>153</v>
      </c>
      <c r="C48" s="745" t="s">
        <v>40</v>
      </c>
      <c r="D48" s="372" t="s">
        <v>263</v>
      </c>
      <c r="E48" s="373"/>
      <c r="F48" s="373"/>
      <c r="G48" s="373"/>
      <c r="H48" s="373"/>
      <c r="I48" s="373"/>
      <c r="J48" s="375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5"/>
      <c r="V48" s="375"/>
      <c r="W48" s="374"/>
      <c r="X48" s="373"/>
      <c r="Y48" s="373"/>
    </row>
    <row r="49" spans="2:25" ht="12.75">
      <c r="B49" s="800"/>
      <c r="C49" s="744"/>
      <c r="D49" s="372" t="s">
        <v>262</v>
      </c>
      <c r="E49" s="373"/>
      <c r="F49" s="373"/>
      <c r="G49" s="373"/>
      <c r="H49" s="373"/>
      <c r="I49" s="373"/>
      <c r="J49" s="375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5"/>
      <c r="V49" s="375"/>
      <c r="W49" s="374"/>
      <c r="X49" s="373"/>
      <c r="Y49" s="373"/>
    </row>
    <row r="50" spans="2:25" ht="56.25">
      <c r="B50" s="800"/>
      <c r="C50" s="745" t="s">
        <v>41</v>
      </c>
      <c r="D50" s="372" t="s">
        <v>263</v>
      </c>
      <c r="E50" s="373"/>
      <c r="F50" s="373"/>
      <c r="G50" s="373"/>
      <c r="H50" s="373"/>
      <c r="I50" s="373"/>
      <c r="J50" s="375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5"/>
      <c r="V50" s="375"/>
      <c r="W50" s="374"/>
      <c r="X50" s="373"/>
      <c r="Y50" s="373"/>
    </row>
    <row r="51" spans="2:25" ht="12.75">
      <c r="B51" s="801"/>
      <c r="C51" s="744"/>
      <c r="D51" s="372" t="s">
        <v>262</v>
      </c>
      <c r="E51" s="373"/>
      <c r="F51" s="373"/>
      <c r="G51" s="373"/>
      <c r="H51" s="373"/>
      <c r="I51" s="373"/>
      <c r="J51" s="375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5"/>
      <c r="V51" s="375"/>
      <c r="W51" s="374"/>
      <c r="X51" s="373"/>
      <c r="Y51" s="373"/>
    </row>
    <row r="52" spans="1:25" ht="27.75" customHeight="1">
      <c r="A52" s="364"/>
      <c r="B52" s="370" t="s">
        <v>154</v>
      </c>
      <c r="C52" s="752" t="s">
        <v>80</v>
      </c>
      <c r="D52" s="753"/>
      <c r="E52" s="368">
        <f>IF((SUM(E53:E55)=G52+I52),(G52+I52),"`ОШ!`")</f>
        <v>3</v>
      </c>
      <c r="F52" s="368">
        <f>SUM(F53:F55)</f>
        <v>0</v>
      </c>
      <c r="G52" s="368">
        <f>SUM(G53:G55)</f>
        <v>0</v>
      </c>
      <c r="H52" s="368">
        <f>SUM(H53:H55)</f>
        <v>0</v>
      </c>
      <c r="I52" s="368">
        <f>IF((SUM(I53:I55)=SUM(L52:N52)),SUM(L52:N52),"`ОШ!`")</f>
        <v>3</v>
      </c>
      <c r="J52" s="368">
        <f aca="true" t="shared" si="7" ref="J52:V52">SUM(J53:J55)</f>
        <v>300</v>
      </c>
      <c r="K52" s="368">
        <f t="shared" si="7"/>
        <v>2</v>
      </c>
      <c r="L52" s="368">
        <f t="shared" si="7"/>
        <v>2</v>
      </c>
      <c r="M52" s="368">
        <f t="shared" si="7"/>
        <v>1</v>
      </c>
      <c r="N52" s="368">
        <f t="shared" si="7"/>
        <v>0</v>
      </c>
      <c r="O52" s="368">
        <f t="shared" si="7"/>
        <v>0</v>
      </c>
      <c r="P52" s="368">
        <f t="shared" si="7"/>
        <v>0</v>
      </c>
      <c r="Q52" s="368">
        <f t="shared" si="7"/>
        <v>0</v>
      </c>
      <c r="R52" s="368">
        <f t="shared" si="7"/>
        <v>0</v>
      </c>
      <c r="S52" s="368">
        <f t="shared" si="7"/>
        <v>0</v>
      </c>
      <c r="T52" s="368">
        <f t="shared" si="7"/>
        <v>0</v>
      </c>
      <c r="U52" s="368">
        <f t="shared" si="7"/>
        <v>300</v>
      </c>
      <c r="V52" s="368">
        <f t="shared" si="7"/>
        <v>260</v>
      </c>
      <c r="W52" s="368" t="s">
        <v>122</v>
      </c>
      <c r="X52" s="368">
        <f>SUM(X53:X55)</f>
        <v>0</v>
      </c>
      <c r="Y52" s="368">
        <f>SUM(Y53:Y55)</f>
        <v>3</v>
      </c>
    </row>
    <row r="53" spans="2:25" ht="56.25">
      <c r="B53" s="754" t="s">
        <v>154</v>
      </c>
      <c r="C53" s="745" t="s">
        <v>40</v>
      </c>
      <c r="D53" s="372" t="s">
        <v>263</v>
      </c>
      <c r="E53" s="373"/>
      <c r="F53" s="373"/>
      <c r="G53" s="373"/>
      <c r="H53" s="373"/>
      <c r="I53" s="373"/>
      <c r="J53" s="375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5"/>
      <c r="V53" s="375"/>
      <c r="W53" s="374"/>
      <c r="X53" s="373"/>
      <c r="Y53" s="373"/>
    </row>
    <row r="54" spans="2:25" ht="12.75">
      <c r="B54" s="755"/>
      <c r="C54" s="744"/>
      <c r="D54" s="372" t="s">
        <v>262</v>
      </c>
      <c r="E54" s="373">
        <v>3</v>
      </c>
      <c r="F54" s="373"/>
      <c r="G54" s="373"/>
      <c r="H54" s="373"/>
      <c r="I54" s="373">
        <v>3</v>
      </c>
      <c r="J54" s="375">
        <v>300</v>
      </c>
      <c r="K54" s="373">
        <v>2</v>
      </c>
      <c r="L54" s="373">
        <v>2</v>
      </c>
      <c r="M54" s="373">
        <v>1</v>
      </c>
      <c r="N54" s="373"/>
      <c r="O54" s="373"/>
      <c r="P54" s="373"/>
      <c r="Q54" s="373"/>
      <c r="R54" s="373"/>
      <c r="S54" s="373"/>
      <c r="T54" s="373"/>
      <c r="U54" s="375">
        <v>300</v>
      </c>
      <c r="V54" s="375">
        <v>260</v>
      </c>
      <c r="W54" s="374"/>
      <c r="X54" s="373"/>
      <c r="Y54" s="373">
        <v>3</v>
      </c>
    </row>
    <row r="55" spans="2:25" ht="29.25" customHeight="1">
      <c r="B55" s="755"/>
      <c r="C55" s="802" t="s">
        <v>387</v>
      </c>
      <c r="D55" s="803"/>
      <c r="E55" s="373"/>
      <c r="F55" s="373"/>
      <c r="G55" s="373"/>
      <c r="H55" s="373"/>
      <c r="I55" s="373"/>
      <c r="J55" s="375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5"/>
      <c r="V55" s="375"/>
      <c r="W55" s="374"/>
      <c r="X55" s="373"/>
      <c r="Y55" s="373"/>
    </row>
    <row r="56" spans="1:25" s="269" customFormat="1" ht="36" customHeight="1">
      <c r="A56" s="364"/>
      <c r="B56" s="370" t="s">
        <v>174</v>
      </c>
      <c r="C56" s="380" t="s">
        <v>157</v>
      </c>
      <c r="D56" s="371"/>
      <c r="E56" s="368">
        <f>G56+I56</f>
        <v>0</v>
      </c>
      <c r="F56" s="368" t="s">
        <v>122</v>
      </c>
      <c r="G56" s="368"/>
      <c r="H56" s="368"/>
      <c r="I56" s="368">
        <f>L56+M56+N56</f>
        <v>0</v>
      </c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</row>
    <row r="57" spans="1:25" s="269" customFormat="1" ht="48" customHeight="1">
      <c r="A57" s="364"/>
      <c r="B57" s="370" t="s">
        <v>129</v>
      </c>
      <c r="C57" s="380" t="s">
        <v>130</v>
      </c>
      <c r="D57" s="371"/>
      <c r="E57" s="368">
        <f>G57+I57</f>
        <v>0</v>
      </c>
      <c r="F57" s="368"/>
      <c r="G57" s="368"/>
      <c r="H57" s="368"/>
      <c r="I57" s="368">
        <f>L57+M57+N57</f>
        <v>0</v>
      </c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8"/>
    </row>
    <row r="58" spans="1:25" s="269" customFormat="1" ht="48.75" customHeight="1">
      <c r="A58" s="364"/>
      <c r="B58" s="370" t="s">
        <v>131</v>
      </c>
      <c r="C58" s="380" t="s">
        <v>130</v>
      </c>
      <c r="D58" s="371"/>
      <c r="E58" s="368">
        <f>G58+I58</f>
        <v>0</v>
      </c>
      <c r="F58" s="368"/>
      <c r="G58" s="368"/>
      <c r="H58" s="368"/>
      <c r="I58" s="368">
        <f>L58+M58+N58</f>
        <v>0</v>
      </c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</row>
    <row r="59" spans="1:25" s="269" customFormat="1" ht="39" customHeight="1">
      <c r="A59" s="364"/>
      <c r="B59" s="370" t="s">
        <v>132</v>
      </c>
      <c r="C59" s="380" t="s">
        <v>130</v>
      </c>
      <c r="D59" s="371"/>
      <c r="E59" s="368">
        <f>G59+I59</f>
        <v>0</v>
      </c>
      <c r="F59" s="368"/>
      <c r="G59" s="368"/>
      <c r="H59" s="368"/>
      <c r="I59" s="368">
        <f>L59+M59+N59</f>
        <v>0</v>
      </c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</row>
    <row r="60" spans="1:25" ht="57" customHeight="1">
      <c r="A60" s="364"/>
      <c r="B60" s="370" t="s">
        <v>155</v>
      </c>
      <c r="C60" s="752" t="s">
        <v>80</v>
      </c>
      <c r="D60" s="753"/>
      <c r="E60" s="368">
        <f>IF((SUM(E61:E66)=G60+I60),(G60+I60),"`ОШ!`")</f>
        <v>0</v>
      </c>
      <c r="F60" s="368">
        <f>SUM(F61:F66)</f>
        <v>0</v>
      </c>
      <c r="G60" s="368">
        <f>SUM(G61:G66)</f>
        <v>0</v>
      </c>
      <c r="H60" s="368">
        <f>SUM(H61:H66)</f>
        <v>0</v>
      </c>
      <c r="I60" s="368">
        <f>IF((SUM(I61:I66)=SUM(L60:N60)),SUM(L60:N60),"`ОШ!`")</f>
        <v>0</v>
      </c>
      <c r="J60" s="368">
        <f aca="true" t="shared" si="8" ref="J60:X60">SUM(J61:J66)</f>
        <v>0</v>
      </c>
      <c r="K60" s="368">
        <f t="shared" si="8"/>
        <v>0</v>
      </c>
      <c r="L60" s="368">
        <f t="shared" si="8"/>
        <v>0</v>
      </c>
      <c r="M60" s="368">
        <f t="shared" si="8"/>
        <v>0</v>
      </c>
      <c r="N60" s="368">
        <f t="shared" si="8"/>
        <v>0</v>
      </c>
      <c r="O60" s="368">
        <f t="shared" si="8"/>
        <v>0</v>
      </c>
      <c r="P60" s="368">
        <f t="shared" si="8"/>
        <v>0</v>
      </c>
      <c r="Q60" s="368">
        <f t="shared" si="8"/>
        <v>0</v>
      </c>
      <c r="R60" s="368">
        <f t="shared" si="8"/>
        <v>0</v>
      </c>
      <c r="S60" s="368">
        <f t="shared" si="8"/>
        <v>0</v>
      </c>
      <c r="T60" s="368">
        <f t="shared" si="8"/>
        <v>0</v>
      </c>
      <c r="U60" s="368">
        <f t="shared" si="8"/>
        <v>0</v>
      </c>
      <c r="V60" s="368">
        <f t="shared" si="8"/>
        <v>0</v>
      </c>
      <c r="W60" s="368">
        <f t="shared" si="8"/>
        <v>0</v>
      </c>
      <c r="X60" s="368">
        <f t="shared" si="8"/>
        <v>0</v>
      </c>
      <c r="Y60" s="368" t="s">
        <v>122</v>
      </c>
    </row>
    <row r="61" spans="2:25" ht="40.5" customHeight="1">
      <c r="B61" s="754" t="s">
        <v>155</v>
      </c>
      <c r="C61" s="745" t="s">
        <v>40</v>
      </c>
      <c r="D61" s="372" t="s">
        <v>263</v>
      </c>
      <c r="E61" s="373"/>
      <c r="F61" s="373"/>
      <c r="G61" s="373"/>
      <c r="H61" s="373"/>
      <c r="I61" s="373"/>
      <c r="J61" s="375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5"/>
      <c r="V61" s="375"/>
      <c r="W61" s="373"/>
      <c r="X61" s="373"/>
      <c r="Y61" s="374"/>
    </row>
    <row r="62" spans="2:25" ht="12.75">
      <c r="B62" s="755"/>
      <c r="C62" s="744"/>
      <c r="D62" s="372" t="s">
        <v>262</v>
      </c>
      <c r="E62" s="373"/>
      <c r="F62" s="373"/>
      <c r="G62" s="373"/>
      <c r="H62" s="373"/>
      <c r="I62" s="373"/>
      <c r="J62" s="375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5"/>
      <c r="V62" s="375"/>
      <c r="W62" s="373"/>
      <c r="X62" s="373"/>
      <c r="Y62" s="374"/>
    </row>
    <row r="63" spans="2:25" ht="56.25">
      <c r="B63" s="755"/>
      <c r="C63" s="745" t="s">
        <v>41</v>
      </c>
      <c r="D63" s="372" t="s">
        <v>263</v>
      </c>
      <c r="E63" s="373"/>
      <c r="F63" s="373"/>
      <c r="G63" s="373"/>
      <c r="H63" s="373"/>
      <c r="I63" s="373"/>
      <c r="J63" s="375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5"/>
      <c r="V63" s="375"/>
      <c r="W63" s="373"/>
      <c r="X63" s="373"/>
      <c r="Y63" s="374"/>
    </row>
    <row r="64" spans="2:25" ht="12.75">
      <c r="B64" s="755"/>
      <c r="C64" s="744"/>
      <c r="D64" s="372" t="s">
        <v>262</v>
      </c>
      <c r="E64" s="373"/>
      <c r="F64" s="373"/>
      <c r="G64" s="373"/>
      <c r="H64" s="373"/>
      <c r="I64" s="373"/>
      <c r="J64" s="375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5"/>
      <c r="V64" s="375"/>
      <c r="W64" s="373"/>
      <c r="X64" s="373"/>
      <c r="Y64" s="374"/>
    </row>
    <row r="65" spans="2:25" s="269" customFormat="1" ht="12.75">
      <c r="B65" s="755"/>
      <c r="C65" s="381" t="s">
        <v>157</v>
      </c>
      <c r="D65" s="382"/>
      <c r="E65" s="373"/>
      <c r="F65" s="373"/>
      <c r="G65" s="373"/>
      <c r="H65" s="373"/>
      <c r="I65" s="373"/>
      <c r="J65" s="375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5"/>
      <c r="V65" s="375"/>
      <c r="W65" s="373"/>
      <c r="X65" s="373"/>
      <c r="Y65" s="374"/>
    </row>
    <row r="66" spans="2:25" s="269" customFormat="1" ht="22.5">
      <c r="B66" s="756"/>
      <c r="C66" s="381" t="s">
        <v>156</v>
      </c>
      <c r="D66" s="382"/>
      <c r="E66" s="373"/>
      <c r="F66" s="373"/>
      <c r="G66" s="373"/>
      <c r="H66" s="373"/>
      <c r="I66" s="373"/>
      <c r="J66" s="375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5"/>
      <c r="V66" s="375"/>
      <c r="W66" s="373"/>
      <c r="X66" s="373"/>
      <c r="Y66" s="374"/>
    </row>
    <row r="67" spans="1:25" ht="60.75" customHeight="1">
      <c r="A67" s="364"/>
      <c r="B67" s="370" t="s">
        <v>158</v>
      </c>
      <c r="C67" s="752" t="s">
        <v>80</v>
      </c>
      <c r="D67" s="753"/>
      <c r="E67" s="368">
        <f>IF((SUM(E68:E90)=G67+I67),(G67+I67),"`ОШ!`")</f>
        <v>1</v>
      </c>
      <c r="F67" s="368">
        <f>SUM(F68:F90)</f>
        <v>0</v>
      </c>
      <c r="G67" s="368">
        <f>SUM(G68:G90)</f>
        <v>0</v>
      </c>
      <c r="H67" s="368">
        <f>SUM(H68:H90)</f>
        <v>0</v>
      </c>
      <c r="I67" s="368">
        <f>IF((SUM(I68:I90)=SUM(L67:N67)),SUM(L67:N67),"`ОШ!`")</f>
        <v>1</v>
      </c>
      <c r="J67" s="368">
        <f aca="true" t="shared" si="9" ref="J67:V67">SUM(J68:J90)</f>
        <v>50</v>
      </c>
      <c r="K67" s="368">
        <f t="shared" si="9"/>
        <v>0</v>
      </c>
      <c r="L67" s="368">
        <f t="shared" si="9"/>
        <v>1</v>
      </c>
      <c r="M67" s="368">
        <f t="shared" si="9"/>
        <v>0</v>
      </c>
      <c r="N67" s="368">
        <f t="shared" si="9"/>
        <v>0</v>
      </c>
      <c r="O67" s="368">
        <f t="shared" si="9"/>
        <v>0</v>
      </c>
      <c r="P67" s="368">
        <f t="shared" si="9"/>
        <v>1</v>
      </c>
      <c r="Q67" s="368">
        <f t="shared" si="9"/>
        <v>0</v>
      </c>
      <c r="R67" s="368">
        <f t="shared" si="9"/>
        <v>0</v>
      </c>
      <c r="S67" s="368">
        <f t="shared" si="9"/>
        <v>0</v>
      </c>
      <c r="T67" s="368">
        <f t="shared" si="9"/>
        <v>1</v>
      </c>
      <c r="U67" s="368">
        <f t="shared" si="9"/>
        <v>0</v>
      </c>
      <c r="V67" s="368">
        <f t="shared" si="9"/>
        <v>0</v>
      </c>
      <c r="W67" s="368" t="s">
        <v>122</v>
      </c>
      <c r="X67" s="368">
        <f>SUM(X68:X90)</f>
        <v>1</v>
      </c>
      <c r="Y67" s="368">
        <f>SUM(Y68:Y90)</f>
        <v>0</v>
      </c>
    </row>
    <row r="68" spans="2:25" s="269" customFormat="1" ht="56.25">
      <c r="B68" s="742" t="s">
        <v>159</v>
      </c>
      <c r="C68" s="745" t="s">
        <v>40</v>
      </c>
      <c r="D68" s="372" t="s">
        <v>263</v>
      </c>
      <c r="E68" s="373"/>
      <c r="F68" s="373"/>
      <c r="G68" s="373"/>
      <c r="H68" s="373"/>
      <c r="I68" s="373"/>
      <c r="J68" s="375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375"/>
      <c r="V68" s="375"/>
      <c r="W68" s="374"/>
      <c r="X68" s="373"/>
      <c r="Y68" s="373"/>
    </row>
    <row r="69" spans="2:25" s="269" customFormat="1" ht="12.75">
      <c r="B69" s="800"/>
      <c r="C69" s="744"/>
      <c r="D69" s="372" t="s">
        <v>262</v>
      </c>
      <c r="E69" s="373"/>
      <c r="F69" s="373"/>
      <c r="G69" s="373"/>
      <c r="H69" s="373"/>
      <c r="I69" s="373"/>
      <c r="J69" s="375"/>
      <c r="K69" s="373"/>
      <c r="L69" s="373"/>
      <c r="M69" s="373"/>
      <c r="N69" s="373"/>
      <c r="O69" s="373"/>
      <c r="P69" s="373"/>
      <c r="Q69" s="373"/>
      <c r="R69" s="373"/>
      <c r="S69" s="373"/>
      <c r="T69" s="373"/>
      <c r="U69" s="375"/>
      <c r="V69" s="375"/>
      <c r="W69" s="374"/>
      <c r="X69" s="373"/>
      <c r="Y69" s="373"/>
    </row>
    <row r="70" spans="2:25" s="269" customFormat="1" ht="56.25">
      <c r="B70" s="800"/>
      <c r="C70" s="745" t="s">
        <v>41</v>
      </c>
      <c r="D70" s="372" t="s">
        <v>263</v>
      </c>
      <c r="E70" s="373"/>
      <c r="F70" s="373"/>
      <c r="G70" s="373"/>
      <c r="H70" s="373"/>
      <c r="I70" s="373"/>
      <c r="J70" s="375"/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5"/>
      <c r="V70" s="375"/>
      <c r="W70" s="374"/>
      <c r="X70" s="373"/>
      <c r="Y70" s="373"/>
    </row>
    <row r="71" spans="2:25" s="269" customFormat="1" ht="12.75">
      <c r="B71" s="801"/>
      <c r="C71" s="744"/>
      <c r="D71" s="372" t="s">
        <v>262</v>
      </c>
      <c r="E71" s="373"/>
      <c r="F71" s="373"/>
      <c r="G71" s="373"/>
      <c r="H71" s="373"/>
      <c r="I71" s="373"/>
      <c r="J71" s="375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5"/>
      <c r="V71" s="375"/>
      <c r="W71" s="374"/>
      <c r="X71" s="373"/>
      <c r="Y71" s="373"/>
    </row>
    <row r="72" spans="2:25" s="269" customFormat="1" ht="56.25">
      <c r="B72" s="742" t="s">
        <v>160</v>
      </c>
      <c r="C72" s="745" t="s">
        <v>40</v>
      </c>
      <c r="D72" s="372" t="s">
        <v>263</v>
      </c>
      <c r="E72" s="373"/>
      <c r="F72" s="373"/>
      <c r="G72" s="373"/>
      <c r="H72" s="373"/>
      <c r="I72" s="373"/>
      <c r="J72" s="375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5"/>
      <c r="V72" s="375"/>
      <c r="W72" s="374"/>
      <c r="X72" s="373"/>
      <c r="Y72" s="373"/>
    </row>
    <row r="73" spans="2:25" s="269" customFormat="1" ht="12.75">
      <c r="B73" s="800"/>
      <c r="C73" s="744"/>
      <c r="D73" s="372" t="s">
        <v>262</v>
      </c>
      <c r="E73" s="373"/>
      <c r="F73" s="373"/>
      <c r="G73" s="373"/>
      <c r="H73" s="373"/>
      <c r="I73" s="373"/>
      <c r="J73" s="375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5"/>
      <c r="V73" s="375"/>
      <c r="W73" s="374"/>
      <c r="X73" s="373"/>
      <c r="Y73" s="373"/>
    </row>
    <row r="74" spans="2:25" s="269" customFormat="1" ht="56.25">
      <c r="B74" s="800"/>
      <c r="C74" s="745" t="s">
        <v>41</v>
      </c>
      <c r="D74" s="372" t="s">
        <v>263</v>
      </c>
      <c r="E74" s="373"/>
      <c r="F74" s="373"/>
      <c r="G74" s="373"/>
      <c r="H74" s="373"/>
      <c r="I74" s="373"/>
      <c r="J74" s="375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5"/>
      <c r="V74" s="375"/>
      <c r="W74" s="374"/>
      <c r="X74" s="373"/>
      <c r="Y74" s="373"/>
    </row>
    <row r="75" spans="2:25" s="269" customFormat="1" ht="12.75">
      <c r="B75" s="801"/>
      <c r="C75" s="744"/>
      <c r="D75" s="372" t="s">
        <v>262</v>
      </c>
      <c r="E75" s="373"/>
      <c r="F75" s="373"/>
      <c r="G75" s="373"/>
      <c r="H75" s="373"/>
      <c r="I75" s="373"/>
      <c r="J75" s="375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5"/>
      <c r="V75" s="375"/>
      <c r="W75" s="374"/>
      <c r="X75" s="373"/>
      <c r="Y75" s="373"/>
    </row>
    <row r="76" spans="2:25" s="269" customFormat="1" ht="56.25">
      <c r="B76" s="754" t="s">
        <v>161</v>
      </c>
      <c r="C76" s="745" t="s">
        <v>40</v>
      </c>
      <c r="D76" s="372" t="s">
        <v>263</v>
      </c>
      <c r="E76" s="373"/>
      <c r="F76" s="373"/>
      <c r="G76" s="373"/>
      <c r="H76" s="373"/>
      <c r="I76" s="373"/>
      <c r="J76" s="375"/>
      <c r="K76" s="373"/>
      <c r="L76" s="373"/>
      <c r="M76" s="373"/>
      <c r="N76" s="373"/>
      <c r="O76" s="373"/>
      <c r="P76" s="373"/>
      <c r="Q76" s="373"/>
      <c r="R76" s="373"/>
      <c r="S76" s="373"/>
      <c r="T76" s="373"/>
      <c r="U76" s="375"/>
      <c r="V76" s="375"/>
      <c r="W76" s="374"/>
      <c r="X76" s="373"/>
      <c r="Y76" s="373"/>
    </row>
    <row r="77" spans="2:25" s="269" customFormat="1" ht="12.75">
      <c r="B77" s="755"/>
      <c r="C77" s="744"/>
      <c r="D77" s="372" t="s">
        <v>262</v>
      </c>
      <c r="E77" s="373"/>
      <c r="F77" s="373"/>
      <c r="G77" s="373"/>
      <c r="H77" s="373"/>
      <c r="I77" s="373"/>
      <c r="J77" s="375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5"/>
      <c r="V77" s="375"/>
      <c r="W77" s="374"/>
      <c r="X77" s="373"/>
      <c r="Y77" s="373"/>
    </row>
    <row r="78" spans="2:25" s="269" customFormat="1" ht="56.25">
      <c r="B78" s="755"/>
      <c r="C78" s="745" t="s">
        <v>41</v>
      </c>
      <c r="D78" s="372" t="s">
        <v>263</v>
      </c>
      <c r="E78" s="373"/>
      <c r="F78" s="373"/>
      <c r="G78" s="373"/>
      <c r="H78" s="373"/>
      <c r="I78" s="373"/>
      <c r="J78" s="375"/>
      <c r="K78" s="373"/>
      <c r="L78" s="373"/>
      <c r="M78" s="373"/>
      <c r="N78" s="373"/>
      <c r="O78" s="373"/>
      <c r="P78" s="373"/>
      <c r="Q78" s="373"/>
      <c r="R78" s="373"/>
      <c r="S78" s="373"/>
      <c r="T78" s="373"/>
      <c r="U78" s="375"/>
      <c r="V78" s="375"/>
      <c r="W78" s="374"/>
      <c r="X78" s="373"/>
      <c r="Y78" s="373"/>
    </row>
    <row r="79" spans="2:25" s="269" customFormat="1" ht="12.75">
      <c r="B79" s="756"/>
      <c r="C79" s="744"/>
      <c r="D79" s="372" t="s">
        <v>262</v>
      </c>
      <c r="E79" s="373"/>
      <c r="F79" s="373"/>
      <c r="G79" s="373"/>
      <c r="H79" s="373"/>
      <c r="I79" s="373"/>
      <c r="J79" s="375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5"/>
      <c r="V79" s="375"/>
      <c r="W79" s="374"/>
      <c r="X79" s="373"/>
      <c r="Y79" s="373"/>
    </row>
    <row r="80" spans="2:25" s="269" customFormat="1" ht="16.5" customHeight="1">
      <c r="B80" s="389" t="s">
        <v>162</v>
      </c>
      <c r="C80" s="381" t="s">
        <v>157</v>
      </c>
      <c r="D80" s="382"/>
      <c r="E80" s="373"/>
      <c r="F80" s="374"/>
      <c r="G80" s="373"/>
      <c r="H80" s="373"/>
      <c r="I80" s="373"/>
      <c r="J80" s="375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75"/>
      <c r="V80" s="375"/>
      <c r="W80" s="374"/>
      <c r="X80" s="373"/>
      <c r="Y80" s="373"/>
    </row>
    <row r="81" spans="2:25" s="269" customFormat="1" ht="56.25">
      <c r="B81" s="754" t="s">
        <v>163</v>
      </c>
      <c r="C81" s="745" t="s">
        <v>40</v>
      </c>
      <c r="D81" s="372" t="s">
        <v>263</v>
      </c>
      <c r="E81" s="373"/>
      <c r="F81" s="374"/>
      <c r="G81" s="373"/>
      <c r="H81" s="373"/>
      <c r="I81" s="373"/>
      <c r="J81" s="375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5"/>
      <c r="V81" s="375"/>
      <c r="W81" s="374"/>
      <c r="X81" s="373"/>
      <c r="Y81" s="373"/>
    </row>
    <row r="82" spans="2:25" s="269" customFormat="1" ht="12.75">
      <c r="B82" s="755"/>
      <c r="C82" s="744"/>
      <c r="D82" s="372" t="s">
        <v>262</v>
      </c>
      <c r="E82" s="373"/>
      <c r="F82" s="374"/>
      <c r="G82" s="373"/>
      <c r="H82" s="373"/>
      <c r="I82" s="373"/>
      <c r="J82" s="390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5"/>
      <c r="V82" s="375"/>
      <c r="W82" s="374"/>
      <c r="X82" s="373"/>
      <c r="Y82" s="373"/>
    </row>
    <row r="83" spans="2:25" s="269" customFormat="1" ht="56.25">
      <c r="B83" s="755"/>
      <c r="C83" s="745" t="s">
        <v>41</v>
      </c>
      <c r="D83" s="372" t="s">
        <v>263</v>
      </c>
      <c r="E83" s="373"/>
      <c r="F83" s="374"/>
      <c r="G83" s="373"/>
      <c r="H83" s="373"/>
      <c r="I83" s="373"/>
      <c r="J83" s="375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5"/>
      <c r="V83" s="375"/>
      <c r="W83" s="374"/>
      <c r="X83" s="373"/>
      <c r="Y83" s="373"/>
    </row>
    <row r="84" spans="2:25" s="269" customFormat="1" ht="12.75">
      <c r="B84" s="756"/>
      <c r="C84" s="744"/>
      <c r="D84" s="372" t="s">
        <v>262</v>
      </c>
      <c r="E84" s="373"/>
      <c r="F84" s="374"/>
      <c r="G84" s="373"/>
      <c r="H84" s="373"/>
      <c r="I84" s="373"/>
      <c r="J84" s="375"/>
      <c r="K84" s="373"/>
      <c r="L84" s="373"/>
      <c r="M84" s="373"/>
      <c r="N84" s="373"/>
      <c r="O84" s="373"/>
      <c r="P84" s="373"/>
      <c r="Q84" s="373"/>
      <c r="R84" s="373"/>
      <c r="S84" s="373"/>
      <c r="T84" s="373"/>
      <c r="U84" s="375"/>
      <c r="V84" s="375"/>
      <c r="W84" s="374"/>
      <c r="X84" s="373"/>
      <c r="Y84" s="373"/>
    </row>
    <row r="85" spans="2:25" s="269" customFormat="1" ht="56.25">
      <c r="B85" s="754" t="s">
        <v>164</v>
      </c>
      <c r="C85" s="745" t="s">
        <v>40</v>
      </c>
      <c r="D85" s="372" t="s">
        <v>263</v>
      </c>
      <c r="E85" s="373"/>
      <c r="F85" s="373"/>
      <c r="G85" s="373"/>
      <c r="H85" s="373"/>
      <c r="I85" s="373"/>
      <c r="J85" s="375"/>
      <c r="K85" s="373"/>
      <c r="L85" s="373"/>
      <c r="M85" s="373"/>
      <c r="N85" s="373"/>
      <c r="O85" s="373"/>
      <c r="P85" s="373"/>
      <c r="Q85" s="373"/>
      <c r="R85" s="373"/>
      <c r="S85" s="373"/>
      <c r="T85" s="373"/>
      <c r="U85" s="375"/>
      <c r="V85" s="375"/>
      <c r="W85" s="374"/>
      <c r="X85" s="373"/>
      <c r="Y85" s="373"/>
    </row>
    <row r="86" spans="2:25" s="269" customFormat="1" ht="12.75">
      <c r="B86" s="755"/>
      <c r="C86" s="744"/>
      <c r="D86" s="372" t="s">
        <v>262</v>
      </c>
      <c r="E86" s="373"/>
      <c r="F86" s="373"/>
      <c r="G86" s="373"/>
      <c r="H86" s="373"/>
      <c r="I86" s="373"/>
      <c r="J86" s="375"/>
      <c r="K86" s="373"/>
      <c r="L86" s="373"/>
      <c r="M86" s="373"/>
      <c r="N86" s="373"/>
      <c r="O86" s="373"/>
      <c r="P86" s="373"/>
      <c r="Q86" s="373"/>
      <c r="R86" s="373"/>
      <c r="S86" s="373"/>
      <c r="T86" s="373"/>
      <c r="U86" s="375"/>
      <c r="V86" s="375"/>
      <c r="W86" s="374"/>
      <c r="X86" s="373"/>
      <c r="Y86" s="373"/>
    </row>
    <row r="87" spans="2:25" s="269" customFormat="1" ht="56.25">
      <c r="B87" s="755"/>
      <c r="C87" s="745" t="s">
        <v>41</v>
      </c>
      <c r="D87" s="372" t="s">
        <v>263</v>
      </c>
      <c r="E87" s="373"/>
      <c r="F87" s="373"/>
      <c r="G87" s="373"/>
      <c r="H87" s="373"/>
      <c r="I87" s="373"/>
      <c r="J87" s="375"/>
      <c r="K87" s="373"/>
      <c r="L87" s="373"/>
      <c r="M87" s="373"/>
      <c r="N87" s="373"/>
      <c r="O87" s="373"/>
      <c r="P87" s="373"/>
      <c r="Q87" s="373"/>
      <c r="R87" s="373"/>
      <c r="S87" s="373"/>
      <c r="T87" s="373"/>
      <c r="U87" s="375"/>
      <c r="V87" s="375"/>
      <c r="W87" s="374"/>
      <c r="X87" s="373"/>
      <c r="Y87" s="373"/>
    </row>
    <row r="88" spans="2:25" s="269" customFormat="1" ht="12.75">
      <c r="B88" s="756"/>
      <c r="C88" s="744"/>
      <c r="D88" s="372" t="s">
        <v>262</v>
      </c>
      <c r="E88" s="373"/>
      <c r="F88" s="373"/>
      <c r="G88" s="373"/>
      <c r="H88" s="373"/>
      <c r="I88" s="373"/>
      <c r="J88" s="375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5"/>
      <c r="V88" s="375"/>
      <c r="W88" s="374"/>
      <c r="X88" s="373"/>
      <c r="Y88" s="373"/>
    </row>
    <row r="89" spans="2:28" s="269" customFormat="1" ht="12.75" customHeight="1">
      <c r="B89" s="440" t="s">
        <v>593</v>
      </c>
      <c r="C89" s="746" t="s">
        <v>130</v>
      </c>
      <c r="D89" s="747"/>
      <c r="E89" s="373"/>
      <c r="F89" s="373"/>
      <c r="G89" s="373"/>
      <c r="H89" s="373"/>
      <c r="I89" s="373"/>
      <c r="J89" s="375"/>
      <c r="K89" s="373"/>
      <c r="L89" s="373"/>
      <c r="M89" s="373"/>
      <c r="N89" s="373"/>
      <c r="O89" s="373"/>
      <c r="P89" s="373"/>
      <c r="Q89" s="373"/>
      <c r="R89" s="373"/>
      <c r="S89" s="373"/>
      <c r="T89" s="373"/>
      <c r="U89" s="375"/>
      <c r="V89" s="375"/>
      <c r="W89" s="374"/>
      <c r="X89" s="373"/>
      <c r="Y89" s="391"/>
      <c r="Z89" s="441"/>
      <c r="AA89" s="442"/>
      <c r="AB89" s="442"/>
    </row>
    <row r="90" spans="2:25" s="269" customFormat="1" ht="22.5">
      <c r="B90" s="389" t="s">
        <v>165</v>
      </c>
      <c r="C90" s="381" t="s">
        <v>156</v>
      </c>
      <c r="D90" s="382"/>
      <c r="E90" s="373">
        <v>1</v>
      </c>
      <c r="F90" s="374"/>
      <c r="G90" s="373"/>
      <c r="H90" s="373"/>
      <c r="I90" s="373">
        <v>1</v>
      </c>
      <c r="J90" s="375">
        <v>50</v>
      </c>
      <c r="K90" s="373"/>
      <c r="L90" s="373">
        <v>1</v>
      </c>
      <c r="M90" s="373"/>
      <c r="N90" s="373"/>
      <c r="O90" s="373"/>
      <c r="P90" s="373">
        <v>1</v>
      </c>
      <c r="Q90" s="373"/>
      <c r="R90" s="373"/>
      <c r="S90" s="373"/>
      <c r="T90" s="373">
        <v>1</v>
      </c>
      <c r="U90" s="375"/>
      <c r="V90" s="375"/>
      <c r="W90" s="374"/>
      <c r="X90" s="373">
        <v>1</v>
      </c>
      <c r="Y90" s="373"/>
    </row>
    <row r="91" spans="1:25" ht="24" customHeight="1">
      <c r="A91" s="364"/>
      <c r="B91" s="370" t="s">
        <v>166</v>
      </c>
      <c r="C91" s="752" t="s">
        <v>80</v>
      </c>
      <c r="D91" s="753"/>
      <c r="E91" s="368">
        <f>IF((SUM(E92:E96)=G91+I91),(G91+I91),"`ОШ!`")</f>
        <v>0</v>
      </c>
      <c r="F91" s="368">
        <f>SUM(F92:F96)</f>
        <v>0</v>
      </c>
      <c r="G91" s="368">
        <f>SUM(G92:G96)</f>
        <v>0</v>
      </c>
      <c r="H91" s="368">
        <f>SUM(H92:H96)</f>
        <v>0</v>
      </c>
      <c r="I91" s="368">
        <f>IF((SUM(I92:I96)=SUM(L91:N91)),SUM(L91:N91),"`ОШ!`")</f>
        <v>0</v>
      </c>
      <c r="J91" s="368">
        <f aca="true" t="shared" si="10" ref="J91:V91">SUM(J92:J96)</f>
        <v>0</v>
      </c>
      <c r="K91" s="368">
        <f t="shared" si="10"/>
        <v>0</v>
      </c>
      <c r="L91" s="368">
        <f t="shared" si="10"/>
        <v>0</v>
      </c>
      <c r="M91" s="368">
        <f t="shared" si="10"/>
        <v>0</v>
      </c>
      <c r="N91" s="368">
        <f t="shared" si="10"/>
        <v>0</v>
      </c>
      <c r="O91" s="368">
        <f t="shared" si="10"/>
        <v>0</v>
      </c>
      <c r="P91" s="368">
        <f t="shared" si="10"/>
        <v>0</v>
      </c>
      <c r="Q91" s="368">
        <f t="shared" si="10"/>
        <v>0</v>
      </c>
      <c r="R91" s="368">
        <f t="shared" si="10"/>
        <v>0</v>
      </c>
      <c r="S91" s="368">
        <f t="shared" si="10"/>
        <v>0</v>
      </c>
      <c r="T91" s="368">
        <f t="shared" si="10"/>
        <v>0</v>
      </c>
      <c r="U91" s="368">
        <f t="shared" si="10"/>
        <v>0</v>
      </c>
      <c r="V91" s="368">
        <f t="shared" si="10"/>
        <v>0</v>
      </c>
      <c r="W91" s="368">
        <f>W93+W95+W96</f>
        <v>0</v>
      </c>
      <c r="X91" s="368">
        <f>SUM(X92:X96)</f>
        <v>0</v>
      </c>
      <c r="Y91" s="368">
        <f>SUM(Y92:Y96)</f>
        <v>0</v>
      </c>
    </row>
    <row r="92" spans="2:25" s="269" customFormat="1" ht="56.25">
      <c r="B92" s="754" t="s">
        <v>166</v>
      </c>
      <c r="C92" s="745" t="s">
        <v>40</v>
      </c>
      <c r="D92" s="372" t="s">
        <v>263</v>
      </c>
      <c r="E92" s="373"/>
      <c r="F92" s="373"/>
      <c r="G92" s="373"/>
      <c r="H92" s="373"/>
      <c r="I92" s="373"/>
      <c r="J92" s="375"/>
      <c r="K92" s="373"/>
      <c r="L92" s="373"/>
      <c r="M92" s="373"/>
      <c r="N92" s="373"/>
      <c r="O92" s="373"/>
      <c r="P92" s="373"/>
      <c r="Q92" s="373"/>
      <c r="R92" s="373"/>
      <c r="S92" s="373"/>
      <c r="T92" s="373"/>
      <c r="U92" s="375"/>
      <c r="V92" s="375"/>
      <c r="W92" s="374"/>
      <c r="X92" s="373"/>
      <c r="Y92" s="373"/>
    </row>
    <row r="93" spans="2:25" s="269" customFormat="1" ht="12.75">
      <c r="B93" s="755"/>
      <c r="C93" s="744"/>
      <c r="D93" s="372" t="s">
        <v>262</v>
      </c>
      <c r="E93" s="373"/>
      <c r="F93" s="373"/>
      <c r="G93" s="373"/>
      <c r="H93" s="373"/>
      <c r="I93" s="373"/>
      <c r="J93" s="375"/>
      <c r="K93" s="373"/>
      <c r="L93" s="373"/>
      <c r="M93" s="373"/>
      <c r="N93" s="373"/>
      <c r="O93" s="373"/>
      <c r="P93" s="373"/>
      <c r="Q93" s="373"/>
      <c r="R93" s="373"/>
      <c r="S93" s="373"/>
      <c r="T93" s="373"/>
      <c r="U93" s="375"/>
      <c r="V93" s="375"/>
      <c r="W93" s="373"/>
      <c r="X93" s="373"/>
      <c r="Y93" s="373"/>
    </row>
    <row r="94" spans="2:25" s="269" customFormat="1" ht="56.25">
      <c r="B94" s="755"/>
      <c r="C94" s="745" t="s">
        <v>41</v>
      </c>
      <c r="D94" s="372" t="s">
        <v>263</v>
      </c>
      <c r="E94" s="373"/>
      <c r="F94" s="373"/>
      <c r="G94" s="373"/>
      <c r="H94" s="373"/>
      <c r="I94" s="373"/>
      <c r="J94" s="375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75"/>
      <c r="V94" s="375"/>
      <c r="W94" s="374"/>
      <c r="X94" s="373"/>
      <c r="Y94" s="373"/>
    </row>
    <row r="95" spans="2:25" s="269" customFormat="1" ht="12.75">
      <c r="B95" s="755"/>
      <c r="C95" s="744"/>
      <c r="D95" s="372" t="s">
        <v>262</v>
      </c>
      <c r="E95" s="373"/>
      <c r="F95" s="373"/>
      <c r="G95" s="373"/>
      <c r="H95" s="373"/>
      <c r="I95" s="373"/>
      <c r="J95" s="375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5"/>
      <c r="V95" s="375"/>
      <c r="W95" s="373"/>
      <c r="X95" s="373"/>
      <c r="Y95" s="373"/>
    </row>
    <row r="96" spans="2:25" s="269" customFormat="1" ht="12.75">
      <c r="B96" s="756"/>
      <c r="C96" s="381" t="s">
        <v>157</v>
      </c>
      <c r="D96" s="382"/>
      <c r="E96" s="373"/>
      <c r="F96" s="373"/>
      <c r="G96" s="373"/>
      <c r="H96" s="373"/>
      <c r="I96" s="373"/>
      <c r="J96" s="375"/>
      <c r="K96" s="373"/>
      <c r="L96" s="373"/>
      <c r="M96" s="373"/>
      <c r="N96" s="373"/>
      <c r="O96" s="373"/>
      <c r="P96" s="373"/>
      <c r="Q96" s="373"/>
      <c r="R96" s="373"/>
      <c r="S96" s="373"/>
      <c r="T96" s="373"/>
      <c r="U96" s="375"/>
      <c r="V96" s="375"/>
      <c r="W96" s="373"/>
      <c r="X96" s="373"/>
      <c r="Y96" s="373"/>
    </row>
    <row r="97" spans="1:25" s="269" customFormat="1" ht="30" customHeight="1">
      <c r="A97" s="364"/>
      <c r="B97" s="370" t="s">
        <v>167</v>
      </c>
      <c r="C97" s="366" t="s">
        <v>156</v>
      </c>
      <c r="D97" s="371"/>
      <c r="E97" s="368">
        <f>G97+I97</f>
        <v>0</v>
      </c>
      <c r="F97" s="368" t="s">
        <v>122</v>
      </c>
      <c r="G97" s="368"/>
      <c r="H97" s="368"/>
      <c r="I97" s="368">
        <f>L97+M97+N97</f>
        <v>0</v>
      </c>
      <c r="J97" s="368"/>
      <c r="K97" s="368"/>
      <c r="L97" s="368"/>
      <c r="M97" s="368"/>
      <c r="N97" s="368"/>
      <c r="O97" s="368"/>
      <c r="P97" s="368"/>
      <c r="Q97" s="368"/>
      <c r="R97" s="368"/>
      <c r="S97" s="368"/>
      <c r="T97" s="368"/>
      <c r="U97" s="368"/>
      <c r="V97" s="368"/>
      <c r="W97" s="368" t="s">
        <v>122</v>
      </c>
      <c r="X97" s="368"/>
      <c r="Y97" s="368"/>
    </row>
    <row r="98" spans="1:25" s="269" customFormat="1" ht="51" customHeight="1">
      <c r="A98" s="364"/>
      <c r="B98" s="370" t="s">
        <v>168</v>
      </c>
      <c r="C98" s="366" t="s">
        <v>156</v>
      </c>
      <c r="D98" s="371"/>
      <c r="E98" s="368">
        <f>G98+I98</f>
        <v>1</v>
      </c>
      <c r="F98" s="368" t="s">
        <v>122</v>
      </c>
      <c r="G98" s="368"/>
      <c r="H98" s="368"/>
      <c r="I98" s="368">
        <f>L98+M98+N98</f>
        <v>1</v>
      </c>
      <c r="J98" s="368">
        <v>20</v>
      </c>
      <c r="K98" s="368"/>
      <c r="L98" s="368">
        <v>1</v>
      </c>
      <c r="M98" s="368"/>
      <c r="N98" s="368"/>
      <c r="O98" s="368"/>
      <c r="P98" s="368"/>
      <c r="Q98" s="368"/>
      <c r="R98" s="368"/>
      <c r="S98" s="368"/>
      <c r="T98" s="368"/>
      <c r="U98" s="368">
        <v>20</v>
      </c>
      <c r="V98" s="368">
        <v>20</v>
      </c>
      <c r="W98" s="368" t="s">
        <v>122</v>
      </c>
      <c r="X98" s="368">
        <v>1</v>
      </c>
      <c r="Y98" s="368" t="s">
        <v>122</v>
      </c>
    </row>
    <row r="99" spans="1:25" ht="63.75" customHeight="1">
      <c r="A99" s="364"/>
      <c r="B99" s="370" t="s">
        <v>169</v>
      </c>
      <c r="C99" s="752" t="s">
        <v>80</v>
      </c>
      <c r="D99" s="753"/>
      <c r="E99" s="368">
        <f>IF((SUM(E100:E116)=G99+I99),(G99+I99),"`ОШ!`")</f>
        <v>0</v>
      </c>
      <c r="F99" s="368" t="s">
        <v>122</v>
      </c>
      <c r="G99" s="368">
        <f>SUM(G100:G116)</f>
        <v>0</v>
      </c>
      <c r="H99" s="368">
        <f>SUM(H100:H116)</f>
        <v>0</v>
      </c>
      <c r="I99" s="368">
        <f>IF((SUM(I100:I116)=SUM(L99:N99)),SUM(L99:N99),"`ОШ!`")</f>
        <v>0</v>
      </c>
      <c r="J99" s="368">
        <f>SUM(J100:J116)</f>
        <v>0</v>
      </c>
      <c r="K99" s="368">
        <f aca="true" t="shared" si="11" ref="K99:T99">SUM(K100:K116)</f>
        <v>0</v>
      </c>
      <c r="L99" s="368">
        <f t="shared" si="11"/>
        <v>0</v>
      </c>
      <c r="M99" s="368">
        <f t="shared" si="11"/>
        <v>0</v>
      </c>
      <c r="N99" s="368">
        <f t="shared" si="11"/>
        <v>0</v>
      </c>
      <c r="O99" s="368">
        <f t="shared" si="11"/>
        <v>0</v>
      </c>
      <c r="P99" s="368">
        <f t="shared" si="11"/>
        <v>0</v>
      </c>
      <c r="Q99" s="368">
        <f t="shared" si="11"/>
        <v>0</v>
      </c>
      <c r="R99" s="368">
        <f t="shared" si="11"/>
        <v>0</v>
      </c>
      <c r="S99" s="368">
        <f t="shared" si="11"/>
        <v>0</v>
      </c>
      <c r="T99" s="368">
        <f t="shared" si="11"/>
        <v>0</v>
      </c>
      <c r="U99" s="368">
        <f>SUM(U100:U116)</f>
        <v>0</v>
      </c>
      <c r="V99" s="368">
        <f>SUM(V100:V116)</f>
        <v>0</v>
      </c>
      <c r="W99" s="368">
        <f>W101+W103+W105+W107</f>
        <v>0</v>
      </c>
      <c r="X99" s="368">
        <f>SUM(X100:X116)</f>
        <v>0</v>
      </c>
      <c r="Y99" s="368">
        <f>SUM(Y100:Y116)</f>
        <v>0</v>
      </c>
    </row>
    <row r="100" spans="2:25" ht="56.25">
      <c r="B100" s="742" t="s">
        <v>125</v>
      </c>
      <c r="C100" s="745" t="s">
        <v>40</v>
      </c>
      <c r="D100" s="372" t="s">
        <v>263</v>
      </c>
      <c r="E100" s="373"/>
      <c r="F100" s="374"/>
      <c r="G100" s="373"/>
      <c r="H100" s="373"/>
      <c r="I100" s="373"/>
      <c r="J100" s="375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5"/>
      <c r="V100" s="375"/>
      <c r="W100" s="374"/>
      <c r="X100" s="373"/>
      <c r="Y100" s="373"/>
    </row>
    <row r="101" spans="2:25" ht="12.75">
      <c r="B101" s="743"/>
      <c r="C101" s="744"/>
      <c r="D101" s="372" t="s">
        <v>262</v>
      </c>
      <c r="E101" s="373"/>
      <c r="F101" s="374"/>
      <c r="G101" s="373"/>
      <c r="H101" s="373"/>
      <c r="I101" s="373"/>
      <c r="J101" s="375"/>
      <c r="K101" s="373"/>
      <c r="L101" s="373"/>
      <c r="M101" s="373"/>
      <c r="N101" s="373"/>
      <c r="O101" s="373"/>
      <c r="P101" s="373"/>
      <c r="Q101" s="373"/>
      <c r="R101" s="373"/>
      <c r="S101" s="373"/>
      <c r="T101" s="373"/>
      <c r="U101" s="375"/>
      <c r="V101" s="375"/>
      <c r="W101" s="373"/>
      <c r="X101" s="373"/>
      <c r="Y101" s="373"/>
    </row>
    <row r="102" spans="2:25" ht="56.25">
      <c r="B102" s="743"/>
      <c r="C102" s="745" t="s">
        <v>41</v>
      </c>
      <c r="D102" s="372" t="s">
        <v>263</v>
      </c>
      <c r="E102" s="373"/>
      <c r="F102" s="374"/>
      <c r="G102" s="373"/>
      <c r="H102" s="373"/>
      <c r="I102" s="373"/>
      <c r="J102" s="375"/>
      <c r="K102" s="373"/>
      <c r="L102" s="373"/>
      <c r="M102" s="373"/>
      <c r="N102" s="373"/>
      <c r="O102" s="373"/>
      <c r="P102" s="373"/>
      <c r="Q102" s="373"/>
      <c r="R102" s="373"/>
      <c r="S102" s="373"/>
      <c r="T102" s="373"/>
      <c r="U102" s="375"/>
      <c r="V102" s="375"/>
      <c r="W102" s="374"/>
      <c r="X102" s="373"/>
      <c r="Y102" s="373"/>
    </row>
    <row r="103" spans="2:25" ht="12.75">
      <c r="B103" s="744"/>
      <c r="C103" s="744"/>
      <c r="D103" s="372" t="s">
        <v>262</v>
      </c>
      <c r="E103" s="373"/>
      <c r="F103" s="374"/>
      <c r="G103" s="373"/>
      <c r="H103" s="373"/>
      <c r="I103" s="373"/>
      <c r="J103" s="375"/>
      <c r="K103" s="373"/>
      <c r="L103" s="373"/>
      <c r="M103" s="373"/>
      <c r="N103" s="373"/>
      <c r="O103" s="373"/>
      <c r="P103" s="373"/>
      <c r="Q103" s="373"/>
      <c r="R103" s="373"/>
      <c r="S103" s="373"/>
      <c r="T103" s="373"/>
      <c r="U103" s="375"/>
      <c r="V103" s="375"/>
      <c r="W103" s="373"/>
      <c r="X103" s="373"/>
      <c r="Y103" s="373"/>
    </row>
    <row r="104" spans="2:25" ht="56.25">
      <c r="B104" s="742" t="s">
        <v>330</v>
      </c>
      <c r="C104" s="745" t="s">
        <v>40</v>
      </c>
      <c r="D104" s="372" t="s">
        <v>263</v>
      </c>
      <c r="E104" s="373"/>
      <c r="F104" s="374"/>
      <c r="G104" s="373"/>
      <c r="H104" s="373"/>
      <c r="I104" s="373"/>
      <c r="J104" s="375"/>
      <c r="K104" s="373"/>
      <c r="L104" s="373"/>
      <c r="M104" s="373"/>
      <c r="N104" s="373"/>
      <c r="O104" s="373"/>
      <c r="P104" s="373"/>
      <c r="Q104" s="373"/>
      <c r="R104" s="373"/>
      <c r="S104" s="373"/>
      <c r="T104" s="373"/>
      <c r="U104" s="375"/>
      <c r="V104" s="375"/>
      <c r="W104" s="374"/>
      <c r="X104" s="373"/>
      <c r="Y104" s="373"/>
    </row>
    <row r="105" spans="2:25" ht="12.75">
      <c r="B105" s="743"/>
      <c r="C105" s="744"/>
      <c r="D105" s="372" t="s">
        <v>262</v>
      </c>
      <c r="E105" s="373"/>
      <c r="F105" s="374"/>
      <c r="G105" s="373"/>
      <c r="H105" s="373"/>
      <c r="I105" s="373"/>
      <c r="J105" s="375"/>
      <c r="K105" s="373"/>
      <c r="L105" s="373"/>
      <c r="M105" s="373"/>
      <c r="N105" s="373"/>
      <c r="O105" s="373"/>
      <c r="P105" s="373"/>
      <c r="Q105" s="373"/>
      <c r="R105" s="373"/>
      <c r="S105" s="373"/>
      <c r="T105" s="373"/>
      <c r="U105" s="375"/>
      <c r="V105" s="375"/>
      <c r="W105" s="373"/>
      <c r="X105" s="373"/>
      <c r="Y105" s="373"/>
    </row>
    <row r="106" spans="2:25" ht="56.25">
      <c r="B106" s="743"/>
      <c r="C106" s="745" t="s">
        <v>41</v>
      </c>
      <c r="D106" s="372" t="s">
        <v>263</v>
      </c>
      <c r="E106" s="373"/>
      <c r="F106" s="374"/>
      <c r="G106" s="373"/>
      <c r="H106" s="373"/>
      <c r="I106" s="373"/>
      <c r="J106" s="375"/>
      <c r="K106" s="373"/>
      <c r="L106" s="373"/>
      <c r="M106" s="373"/>
      <c r="N106" s="373"/>
      <c r="O106" s="373"/>
      <c r="P106" s="373"/>
      <c r="Q106" s="373"/>
      <c r="R106" s="373"/>
      <c r="S106" s="373"/>
      <c r="T106" s="373"/>
      <c r="U106" s="375"/>
      <c r="V106" s="375"/>
      <c r="W106" s="374"/>
      <c r="X106" s="373"/>
      <c r="Y106" s="373"/>
    </row>
    <row r="107" spans="2:25" ht="12.75">
      <c r="B107" s="744"/>
      <c r="C107" s="744"/>
      <c r="D107" s="372" t="s">
        <v>262</v>
      </c>
      <c r="E107" s="373"/>
      <c r="F107" s="374"/>
      <c r="G107" s="373"/>
      <c r="H107" s="373"/>
      <c r="I107" s="373"/>
      <c r="J107" s="375"/>
      <c r="K107" s="373"/>
      <c r="L107" s="373"/>
      <c r="M107" s="373"/>
      <c r="N107" s="373"/>
      <c r="O107" s="373"/>
      <c r="P107" s="373"/>
      <c r="Q107" s="373"/>
      <c r="R107" s="373"/>
      <c r="S107" s="373"/>
      <c r="T107" s="373"/>
      <c r="U107" s="375"/>
      <c r="V107" s="375"/>
      <c r="W107" s="373"/>
      <c r="X107" s="373"/>
      <c r="Y107" s="373"/>
    </row>
    <row r="108" spans="2:25" ht="42" customHeight="1">
      <c r="B108" s="392" t="s">
        <v>126</v>
      </c>
      <c r="C108" s="746" t="s">
        <v>157</v>
      </c>
      <c r="D108" s="747"/>
      <c r="E108" s="373"/>
      <c r="F108" s="374"/>
      <c r="G108" s="373"/>
      <c r="H108" s="373"/>
      <c r="I108" s="373"/>
      <c r="J108" s="375"/>
      <c r="K108" s="373"/>
      <c r="L108" s="373"/>
      <c r="M108" s="373"/>
      <c r="N108" s="373"/>
      <c r="O108" s="373"/>
      <c r="P108" s="373"/>
      <c r="Q108" s="373"/>
      <c r="R108" s="373"/>
      <c r="S108" s="373"/>
      <c r="T108" s="373"/>
      <c r="U108" s="375"/>
      <c r="V108" s="375"/>
      <c r="W108" s="374"/>
      <c r="X108" s="373"/>
      <c r="Y108" s="373"/>
    </row>
    <row r="109" spans="2:25" ht="42" customHeight="1">
      <c r="B109" s="742" t="s">
        <v>742</v>
      </c>
      <c r="C109" s="745" t="s">
        <v>40</v>
      </c>
      <c r="D109" s="372" t="s">
        <v>263</v>
      </c>
      <c r="E109" s="373"/>
      <c r="F109" s="374"/>
      <c r="G109" s="373"/>
      <c r="H109" s="373"/>
      <c r="I109" s="373"/>
      <c r="J109" s="375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5"/>
      <c r="V109" s="375"/>
      <c r="W109" s="374"/>
      <c r="X109" s="373"/>
      <c r="Y109" s="373"/>
    </row>
    <row r="110" spans="2:25" ht="12.75">
      <c r="B110" s="743"/>
      <c r="C110" s="744"/>
      <c r="D110" s="372" t="s">
        <v>262</v>
      </c>
      <c r="E110" s="373"/>
      <c r="F110" s="374"/>
      <c r="G110" s="373"/>
      <c r="H110" s="373"/>
      <c r="I110" s="373"/>
      <c r="J110" s="375"/>
      <c r="K110" s="373"/>
      <c r="L110" s="373"/>
      <c r="M110" s="373"/>
      <c r="N110" s="373"/>
      <c r="O110" s="373"/>
      <c r="P110" s="373"/>
      <c r="Q110" s="373"/>
      <c r="R110" s="373"/>
      <c r="S110" s="373"/>
      <c r="T110" s="373"/>
      <c r="U110" s="375"/>
      <c r="V110" s="375"/>
      <c r="W110" s="374"/>
      <c r="X110" s="373"/>
      <c r="Y110" s="373"/>
    </row>
    <row r="111" spans="2:25" ht="42" customHeight="1">
      <c r="B111" s="743"/>
      <c r="C111" s="745" t="s">
        <v>41</v>
      </c>
      <c r="D111" s="372" t="s">
        <v>263</v>
      </c>
      <c r="E111" s="373"/>
      <c r="F111" s="374"/>
      <c r="G111" s="373"/>
      <c r="H111" s="373"/>
      <c r="I111" s="373"/>
      <c r="J111" s="375"/>
      <c r="K111" s="373"/>
      <c r="L111" s="373"/>
      <c r="M111" s="373"/>
      <c r="N111" s="373"/>
      <c r="O111" s="373"/>
      <c r="P111" s="373"/>
      <c r="Q111" s="373"/>
      <c r="R111" s="373"/>
      <c r="S111" s="373"/>
      <c r="T111" s="373"/>
      <c r="U111" s="375"/>
      <c r="V111" s="375"/>
      <c r="W111" s="374"/>
      <c r="X111" s="373"/>
      <c r="Y111" s="373"/>
    </row>
    <row r="112" spans="2:25" ht="12.75">
      <c r="B112" s="744"/>
      <c r="C112" s="744"/>
      <c r="D112" s="372" t="s">
        <v>262</v>
      </c>
      <c r="E112" s="373"/>
      <c r="F112" s="374"/>
      <c r="G112" s="373"/>
      <c r="H112" s="373"/>
      <c r="I112" s="373"/>
      <c r="J112" s="375"/>
      <c r="K112" s="373"/>
      <c r="L112" s="373"/>
      <c r="M112" s="373"/>
      <c r="N112" s="373"/>
      <c r="O112" s="373"/>
      <c r="P112" s="373"/>
      <c r="Q112" s="373"/>
      <c r="R112" s="373"/>
      <c r="S112" s="373"/>
      <c r="T112" s="373"/>
      <c r="U112" s="375"/>
      <c r="V112" s="375"/>
      <c r="W112" s="374"/>
      <c r="X112" s="373"/>
      <c r="Y112" s="373"/>
    </row>
    <row r="113" spans="2:25" ht="42" customHeight="1">
      <c r="B113" s="742" t="s">
        <v>743</v>
      </c>
      <c r="C113" s="745" t="s">
        <v>40</v>
      </c>
      <c r="D113" s="372" t="s">
        <v>263</v>
      </c>
      <c r="E113" s="373"/>
      <c r="F113" s="374"/>
      <c r="G113" s="373"/>
      <c r="H113" s="373"/>
      <c r="I113" s="373"/>
      <c r="J113" s="375"/>
      <c r="K113" s="373"/>
      <c r="L113" s="373"/>
      <c r="M113" s="373"/>
      <c r="N113" s="373"/>
      <c r="O113" s="373"/>
      <c r="P113" s="373"/>
      <c r="Q113" s="373"/>
      <c r="R113" s="373"/>
      <c r="S113" s="373"/>
      <c r="T113" s="373"/>
      <c r="U113" s="375"/>
      <c r="V113" s="375"/>
      <c r="W113" s="374"/>
      <c r="X113" s="373"/>
      <c r="Y113" s="373"/>
    </row>
    <row r="114" spans="2:25" ht="12.75">
      <c r="B114" s="743"/>
      <c r="C114" s="744"/>
      <c r="D114" s="372" t="s">
        <v>262</v>
      </c>
      <c r="E114" s="373"/>
      <c r="F114" s="374"/>
      <c r="G114" s="373"/>
      <c r="H114" s="373"/>
      <c r="I114" s="373"/>
      <c r="J114" s="375"/>
      <c r="K114" s="373"/>
      <c r="L114" s="373"/>
      <c r="M114" s="373"/>
      <c r="N114" s="373"/>
      <c r="O114" s="373"/>
      <c r="P114" s="373"/>
      <c r="Q114" s="373"/>
      <c r="R114" s="373"/>
      <c r="S114" s="373"/>
      <c r="T114" s="373"/>
      <c r="U114" s="375"/>
      <c r="V114" s="375"/>
      <c r="W114" s="374"/>
      <c r="X114" s="373"/>
      <c r="Y114" s="373"/>
    </row>
    <row r="115" spans="2:25" ht="42" customHeight="1">
      <c r="B115" s="743"/>
      <c r="C115" s="745" t="s">
        <v>41</v>
      </c>
      <c r="D115" s="372" t="s">
        <v>263</v>
      </c>
      <c r="E115" s="373"/>
      <c r="F115" s="374"/>
      <c r="G115" s="373"/>
      <c r="H115" s="373"/>
      <c r="I115" s="373"/>
      <c r="J115" s="375"/>
      <c r="K115" s="373"/>
      <c r="L115" s="373"/>
      <c r="M115" s="373"/>
      <c r="N115" s="373"/>
      <c r="O115" s="373"/>
      <c r="P115" s="373"/>
      <c r="Q115" s="373"/>
      <c r="R115" s="373"/>
      <c r="S115" s="373"/>
      <c r="T115" s="373"/>
      <c r="U115" s="375"/>
      <c r="V115" s="375"/>
      <c r="W115" s="374"/>
      <c r="X115" s="373"/>
      <c r="Y115" s="373"/>
    </row>
    <row r="116" spans="2:25" ht="12.75">
      <c r="B116" s="744"/>
      <c r="C116" s="744"/>
      <c r="D116" s="372" t="s">
        <v>262</v>
      </c>
      <c r="E116" s="373"/>
      <c r="F116" s="374"/>
      <c r="G116" s="373"/>
      <c r="H116" s="373"/>
      <c r="I116" s="373"/>
      <c r="J116" s="375"/>
      <c r="K116" s="373"/>
      <c r="L116" s="373"/>
      <c r="M116" s="373"/>
      <c r="N116" s="373"/>
      <c r="O116" s="373"/>
      <c r="P116" s="373"/>
      <c r="Q116" s="373"/>
      <c r="R116" s="373"/>
      <c r="S116" s="373"/>
      <c r="T116" s="373"/>
      <c r="U116" s="375"/>
      <c r="V116" s="375"/>
      <c r="W116" s="374"/>
      <c r="X116" s="373"/>
      <c r="Y116" s="373"/>
    </row>
    <row r="117" spans="1:25" ht="66" customHeight="1">
      <c r="A117" s="364"/>
      <c r="B117" s="370" t="s">
        <v>170</v>
      </c>
      <c r="C117" s="752" t="s">
        <v>80</v>
      </c>
      <c r="D117" s="753"/>
      <c r="E117" s="368">
        <f>IF((E118+E119)=G117+I117,(G117+I117),"`ОШ!`")</f>
        <v>0</v>
      </c>
      <c r="F117" s="368">
        <f>F118+F119</f>
        <v>0</v>
      </c>
      <c r="G117" s="368">
        <f>G118+G119</f>
        <v>0</v>
      </c>
      <c r="H117" s="368">
        <f>H118+H119</f>
        <v>0</v>
      </c>
      <c r="I117" s="368">
        <f>IF((I118+I119)=SUM(L117:N117),SUM(L117:N117),"`ОШ!`")</f>
        <v>0</v>
      </c>
      <c r="J117" s="368">
        <f aca="true" t="shared" si="12" ref="J117:V117">J118+J119</f>
        <v>0</v>
      </c>
      <c r="K117" s="368">
        <f t="shared" si="12"/>
        <v>0</v>
      </c>
      <c r="L117" s="368">
        <f t="shared" si="12"/>
        <v>0</v>
      </c>
      <c r="M117" s="368">
        <f t="shared" si="12"/>
        <v>0</v>
      </c>
      <c r="N117" s="368">
        <f t="shared" si="12"/>
        <v>0</v>
      </c>
      <c r="O117" s="368">
        <f t="shared" si="12"/>
        <v>0</v>
      </c>
      <c r="P117" s="368">
        <f t="shared" si="12"/>
        <v>0</v>
      </c>
      <c r="Q117" s="368">
        <f t="shared" si="12"/>
        <v>0</v>
      </c>
      <c r="R117" s="368">
        <f t="shared" si="12"/>
        <v>0</v>
      </c>
      <c r="S117" s="368">
        <f t="shared" si="12"/>
        <v>0</v>
      </c>
      <c r="T117" s="368">
        <f t="shared" si="12"/>
        <v>0</v>
      </c>
      <c r="U117" s="368">
        <f t="shared" si="12"/>
        <v>0</v>
      </c>
      <c r="V117" s="368">
        <f t="shared" si="12"/>
        <v>0</v>
      </c>
      <c r="W117" s="368" t="s">
        <v>122</v>
      </c>
      <c r="X117" s="368">
        <f>X118+X119</f>
        <v>0</v>
      </c>
      <c r="Y117" s="368">
        <f>Y118+Y119</f>
        <v>0</v>
      </c>
    </row>
    <row r="118" spans="2:25" s="269" customFormat="1" ht="45" customHeight="1">
      <c r="B118" s="754" t="s">
        <v>170</v>
      </c>
      <c r="C118" s="745" t="s">
        <v>40</v>
      </c>
      <c r="D118" s="372" t="s">
        <v>263</v>
      </c>
      <c r="E118" s="373"/>
      <c r="F118" s="373"/>
      <c r="G118" s="373"/>
      <c r="H118" s="373"/>
      <c r="I118" s="373"/>
      <c r="J118" s="375"/>
      <c r="K118" s="373"/>
      <c r="L118" s="373"/>
      <c r="M118" s="373"/>
      <c r="N118" s="373"/>
      <c r="O118" s="373"/>
      <c r="P118" s="373"/>
      <c r="Q118" s="373"/>
      <c r="R118" s="373"/>
      <c r="S118" s="373"/>
      <c r="T118" s="373"/>
      <c r="U118" s="375"/>
      <c r="V118" s="375"/>
      <c r="W118" s="374"/>
      <c r="X118" s="373"/>
      <c r="Y118" s="373"/>
    </row>
    <row r="119" spans="2:25" s="269" customFormat="1" ht="19.5" customHeight="1">
      <c r="B119" s="756"/>
      <c r="C119" s="744"/>
      <c r="D119" s="372" t="s">
        <v>262</v>
      </c>
      <c r="E119" s="373"/>
      <c r="F119" s="373"/>
      <c r="G119" s="373"/>
      <c r="H119" s="373"/>
      <c r="I119" s="373"/>
      <c r="J119" s="375"/>
      <c r="K119" s="373"/>
      <c r="L119" s="373"/>
      <c r="M119" s="373"/>
      <c r="N119" s="373"/>
      <c r="O119" s="373"/>
      <c r="P119" s="373"/>
      <c r="Q119" s="373"/>
      <c r="R119" s="373"/>
      <c r="S119" s="373"/>
      <c r="T119" s="373"/>
      <c r="U119" s="375"/>
      <c r="V119" s="375"/>
      <c r="W119" s="374"/>
      <c r="X119" s="373"/>
      <c r="Y119" s="373"/>
    </row>
    <row r="120" spans="1:25" s="269" customFormat="1" ht="88.5" customHeight="1">
      <c r="A120" s="364"/>
      <c r="B120" s="574" t="s">
        <v>331</v>
      </c>
      <c r="C120" s="788" t="s">
        <v>388</v>
      </c>
      <c r="D120" s="789"/>
      <c r="E120" s="447">
        <f>G120+I120</f>
        <v>0</v>
      </c>
      <c r="F120" s="368" t="s">
        <v>122</v>
      </c>
      <c r="G120" s="447"/>
      <c r="H120" s="447"/>
      <c r="I120" s="447">
        <f>L120+M120+N120</f>
        <v>0</v>
      </c>
      <c r="J120" s="448"/>
      <c r="K120" s="447"/>
      <c r="L120" s="447"/>
      <c r="M120" s="447"/>
      <c r="N120" s="447"/>
      <c r="O120" s="447"/>
      <c r="P120" s="447"/>
      <c r="Q120" s="447"/>
      <c r="R120" s="447"/>
      <c r="S120" s="447"/>
      <c r="T120" s="447"/>
      <c r="U120" s="448"/>
      <c r="V120" s="448"/>
      <c r="W120" s="368" t="s">
        <v>122</v>
      </c>
      <c r="X120" s="447"/>
      <c r="Y120" s="447"/>
    </row>
    <row r="121" spans="1:25" s="269" customFormat="1" ht="30" customHeight="1" thickBot="1">
      <c r="A121" s="450"/>
      <c r="B121" s="451" t="s">
        <v>85</v>
      </c>
      <c r="C121" s="452" t="s">
        <v>157</v>
      </c>
      <c r="D121" s="453"/>
      <c r="E121" s="447">
        <f>G121+I121</f>
        <v>0</v>
      </c>
      <c r="F121" s="447"/>
      <c r="G121" s="447"/>
      <c r="H121" s="447"/>
      <c r="I121" s="447">
        <f>L121+M121+N121</f>
        <v>0</v>
      </c>
      <c r="J121" s="448"/>
      <c r="K121" s="447"/>
      <c r="L121" s="447"/>
      <c r="M121" s="447"/>
      <c r="N121" s="447"/>
      <c r="O121" s="447"/>
      <c r="P121" s="447"/>
      <c r="Q121" s="447"/>
      <c r="R121" s="447"/>
      <c r="S121" s="447"/>
      <c r="T121" s="447"/>
      <c r="U121" s="448"/>
      <c r="V121" s="448"/>
      <c r="W121" s="447"/>
      <c r="X121" s="447"/>
      <c r="Y121" s="447"/>
    </row>
    <row r="122" spans="1:25" s="269" customFormat="1" ht="30" customHeight="1">
      <c r="A122" s="449"/>
      <c r="B122" s="454" t="s">
        <v>172</v>
      </c>
      <c r="C122" s="790" t="s">
        <v>80</v>
      </c>
      <c r="D122" s="791"/>
      <c r="E122" s="393">
        <f>IF((SUM(E123:E130)=G122+I122),(G122+I122),"`ОШ!`")</f>
        <v>0</v>
      </c>
      <c r="F122" s="393">
        <f>SUM(F123:F130)</f>
        <v>0</v>
      </c>
      <c r="G122" s="393">
        <f>SUM(G123:G130)</f>
        <v>0</v>
      </c>
      <c r="H122" s="393">
        <f>SUM(H123:H130)</f>
        <v>0</v>
      </c>
      <c r="I122" s="393">
        <f>IF((SUM(I123:I130)=SUM(L122:N122)),SUM(L122:N122),"`ОШ!`")</f>
        <v>0</v>
      </c>
      <c r="J122" s="393">
        <f>SUM(J123:J130)</f>
        <v>0</v>
      </c>
      <c r="K122" s="393">
        <f aca="true" t="shared" si="13" ref="K122:Y122">SUM(K123:K130)</f>
        <v>0</v>
      </c>
      <c r="L122" s="393">
        <f t="shared" si="13"/>
        <v>0</v>
      </c>
      <c r="M122" s="393">
        <f t="shared" si="13"/>
        <v>0</v>
      </c>
      <c r="N122" s="393">
        <f t="shared" si="13"/>
        <v>0</v>
      </c>
      <c r="O122" s="393">
        <f t="shared" si="13"/>
        <v>0</v>
      </c>
      <c r="P122" s="393">
        <f t="shared" si="13"/>
        <v>0</v>
      </c>
      <c r="Q122" s="393">
        <f t="shared" si="13"/>
        <v>0</v>
      </c>
      <c r="R122" s="393">
        <f t="shared" si="13"/>
        <v>0</v>
      </c>
      <c r="S122" s="393">
        <f t="shared" si="13"/>
        <v>0</v>
      </c>
      <c r="T122" s="393">
        <f t="shared" si="13"/>
        <v>0</v>
      </c>
      <c r="U122" s="393">
        <f t="shared" si="13"/>
        <v>0</v>
      </c>
      <c r="V122" s="393">
        <f t="shared" si="13"/>
        <v>0</v>
      </c>
      <c r="W122" s="393">
        <f t="shared" si="13"/>
        <v>0</v>
      </c>
      <c r="X122" s="393">
        <f t="shared" si="13"/>
        <v>0</v>
      </c>
      <c r="Y122" s="393">
        <f t="shared" si="13"/>
        <v>0</v>
      </c>
    </row>
    <row r="123" spans="1:25" s="269" customFormat="1" ht="56.25">
      <c r="A123" s="394"/>
      <c r="B123" s="792" t="s">
        <v>172</v>
      </c>
      <c r="C123" s="795" t="s">
        <v>40</v>
      </c>
      <c r="D123" s="395" t="s">
        <v>263</v>
      </c>
      <c r="E123" s="396"/>
      <c r="F123" s="396"/>
      <c r="G123" s="396"/>
      <c r="H123" s="396"/>
      <c r="I123" s="396"/>
      <c r="J123" s="397"/>
      <c r="K123" s="396"/>
      <c r="L123" s="396"/>
      <c r="M123" s="396"/>
      <c r="N123" s="396"/>
      <c r="O123" s="396"/>
      <c r="P123" s="396"/>
      <c r="Q123" s="396"/>
      <c r="R123" s="396"/>
      <c r="S123" s="396"/>
      <c r="T123" s="396"/>
      <c r="U123" s="397"/>
      <c r="V123" s="397"/>
      <c r="W123" s="396"/>
      <c r="X123" s="396"/>
      <c r="Y123" s="398"/>
    </row>
    <row r="124" spans="1:25" s="269" customFormat="1" ht="12.75">
      <c r="A124" s="394"/>
      <c r="B124" s="793"/>
      <c r="C124" s="796"/>
      <c r="D124" s="372" t="s">
        <v>262</v>
      </c>
      <c r="E124" s="373"/>
      <c r="F124" s="373"/>
      <c r="G124" s="373"/>
      <c r="H124" s="373"/>
      <c r="I124" s="373"/>
      <c r="J124" s="375"/>
      <c r="K124" s="373"/>
      <c r="L124" s="373"/>
      <c r="M124" s="373"/>
      <c r="N124" s="373"/>
      <c r="O124" s="373"/>
      <c r="P124" s="373"/>
      <c r="Q124" s="373"/>
      <c r="R124" s="373"/>
      <c r="S124" s="373"/>
      <c r="T124" s="373"/>
      <c r="U124" s="375"/>
      <c r="V124" s="375"/>
      <c r="W124" s="373"/>
      <c r="X124" s="373"/>
      <c r="Y124" s="399"/>
    </row>
    <row r="125" spans="1:25" s="269" customFormat="1" ht="56.25">
      <c r="A125" s="394"/>
      <c r="B125" s="793"/>
      <c r="C125" s="797" t="s">
        <v>41</v>
      </c>
      <c r="D125" s="372" t="s">
        <v>263</v>
      </c>
      <c r="E125" s="373"/>
      <c r="F125" s="373"/>
      <c r="G125" s="373"/>
      <c r="H125" s="373"/>
      <c r="I125" s="373"/>
      <c r="J125" s="375"/>
      <c r="K125" s="373"/>
      <c r="L125" s="373"/>
      <c r="M125" s="373"/>
      <c r="N125" s="373"/>
      <c r="O125" s="373"/>
      <c r="P125" s="373"/>
      <c r="Q125" s="373"/>
      <c r="R125" s="373"/>
      <c r="S125" s="373"/>
      <c r="T125" s="373"/>
      <c r="U125" s="375"/>
      <c r="V125" s="375"/>
      <c r="W125" s="373"/>
      <c r="X125" s="373"/>
      <c r="Y125" s="399"/>
    </row>
    <row r="126" spans="1:25" s="269" customFormat="1" ht="12.75">
      <c r="A126" s="394"/>
      <c r="B126" s="793"/>
      <c r="C126" s="796"/>
      <c r="D126" s="372" t="s">
        <v>262</v>
      </c>
      <c r="E126" s="373"/>
      <c r="F126" s="373"/>
      <c r="G126" s="373"/>
      <c r="H126" s="373"/>
      <c r="I126" s="373"/>
      <c r="J126" s="375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5"/>
      <c r="V126" s="375"/>
      <c r="W126" s="373"/>
      <c r="X126" s="373"/>
      <c r="Y126" s="399"/>
    </row>
    <row r="127" spans="1:25" s="269" customFormat="1" ht="12.75">
      <c r="A127" s="394"/>
      <c r="B127" s="793"/>
      <c r="C127" s="400" t="s">
        <v>130</v>
      </c>
      <c r="D127" s="401"/>
      <c r="E127" s="402"/>
      <c r="F127" s="402"/>
      <c r="G127" s="402"/>
      <c r="H127" s="402"/>
      <c r="I127" s="402"/>
      <c r="J127" s="403"/>
      <c r="K127" s="402"/>
      <c r="L127" s="402"/>
      <c r="M127" s="402"/>
      <c r="N127" s="402"/>
      <c r="O127" s="402"/>
      <c r="P127" s="402"/>
      <c r="Q127" s="402"/>
      <c r="R127" s="402"/>
      <c r="S127" s="402"/>
      <c r="T127" s="402"/>
      <c r="U127" s="403"/>
      <c r="V127" s="403"/>
      <c r="W127" s="402"/>
      <c r="X127" s="402"/>
      <c r="Y127" s="404"/>
    </row>
    <row r="128" spans="1:25" s="269" customFormat="1" ht="12.75">
      <c r="A128" s="394"/>
      <c r="B128" s="793"/>
      <c r="C128" s="405" t="s">
        <v>157</v>
      </c>
      <c r="D128" s="382"/>
      <c r="E128" s="373"/>
      <c r="F128" s="373"/>
      <c r="G128" s="373"/>
      <c r="H128" s="373"/>
      <c r="I128" s="373"/>
      <c r="J128" s="375"/>
      <c r="K128" s="373"/>
      <c r="L128" s="373"/>
      <c r="M128" s="373"/>
      <c r="N128" s="373"/>
      <c r="O128" s="373"/>
      <c r="P128" s="373"/>
      <c r="Q128" s="373"/>
      <c r="R128" s="373"/>
      <c r="S128" s="373"/>
      <c r="T128" s="373"/>
      <c r="U128" s="375"/>
      <c r="V128" s="375"/>
      <c r="W128" s="373"/>
      <c r="X128" s="373"/>
      <c r="Y128" s="399"/>
    </row>
    <row r="129" spans="1:25" s="269" customFormat="1" ht="22.5">
      <c r="A129" s="394"/>
      <c r="B129" s="793"/>
      <c r="C129" s="400" t="s">
        <v>156</v>
      </c>
      <c r="D129" s="401"/>
      <c r="E129" s="402"/>
      <c r="F129" s="402"/>
      <c r="G129" s="402"/>
      <c r="H129" s="402"/>
      <c r="I129" s="402"/>
      <c r="J129" s="403"/>
      <c r="K129" s="402"/>
      <c r="L129" s="402"/>
      <c r="M129" s="402"/>
      <c r="N129" s="402"/>
      <c r="O129" s="402"/>
      <c r="P129" s="402"/>
      <c r="Q129" s="402"/>
      <c r="R129" s="402"/>
      <c r="S129" s="402"/>
      <c r="T129" s="402"/>
      <c r="U129" s="403"/>
      <c r="V129" s="403"/>
      <c r="W129" s="402"/>
      <c r="X129" s="402"/>
      <c r="Y129" s="404"/>
    </row>
    <row r="130" spans="1:25" s="269" customFormat="1" ht="12.75" customHeight="1">
      <c r="A130" s="159"/>
      <c r="B130" s="794"/>
      <c r="C130" s="798" t="s">
        <v>332</v>
      </c>
      <c r="D130" s="799"/>
      <c r="E130" s="406"/>
      <c r="F130" s="406"/>
      <c r="G130" s="406"/>
      <c r="H130" s="406"/>
      <c r="I130" s="406"/>
      <c r="J130" s="407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7"/>
      <c r="V130" s="407"/>
      <c r="W130" s="406"/>
      <c r="X130" s="406"/>
      <c r="Y130" s="406"/>
    </row>
    <row r="131" spans="1:25" s="269" customFormat="1" ht="12.75">
      <c r="A131" s="266"/>
      <c r="B131" s="408"/>
      <c r="C131" s="409"/>
      <c r="D131" s="409"/>
      <c r="E131" s="410"/>
      <c r="F131" s="410"/>
      <c r="G131" s="410"/>
      <c r="H131" s="410"/>
      <c r="I131" s="410"/>
      <c r="J131" s="411"/>
      <c r="K131" s="410"/>
      <c r="L131" s="410"/>
      <c r="M131" s="410"/>
      <c r="N131" s="410"/>
      <c r="O131" s="410"/>
      <c r="P131" s="410"/>
      <c r="Q131" s="410"/>
      <c r="R131" s="410"/>
      <c r="S131" s="410"/>
      <c r="T131" s="410"/>
      <c r="U131" s="411"/>
      <c r="V131" s="411"/>
      <c r="W131" s="410"/>
      <c r="X131" s="410"/>
      <c r="Y131" s="410"/>
    </row>
    <row r="132" spans="1:26" s="269" customFormat="1" ht="12.75">
      <c r="A132" s="266"/>
      <c r="B132" s="408"/>
      <c r="C132" s="409"/>
      <c r="D132" s="409"/>
      <c r="E132" s="410"/>
      <c r="F132" s="410"/>
      <c r="G132" s="410"/>
      <c r="H132" s="410"/>
      <c r="I132" s="410"/>
      <c r="J132" s="411"/>
      <c r="K132" s="410"/>
      <c r="L132" s="410"/>
      <c r="M132" s="410"/>
      <c r="N132" s="410"/>
      <c r="O132" s="410"/>
      <c r="P132" s="410"/>
      <c r="Q132" s="410"/>
      <c r="R132" s="410"/>
      <c r="S132" s="410"/>
      <c r="T132" s="410"/>
      <c r="U132" s="411"/>
      <c r="V132" s="411"/>
      <c r="W132" s="410"/>
      <c r="X132" s="410"/>
      <c r="Y132" s="410"/>
      <c r="Z132" s="412" t="s">
        <v>57</v>
      </c>
    </row>
    <row r="133" spans="1:25" s="266" customFormat="1" ht="13.5" customHeight="1" thickBot="1">
      <c r="A133" s="766" t="s">
        <v>334</v>
      </c>
      <c r="B133" s="766"/>
      <c r="C133" s="766"/>
      <c r="D133" s="766"/>
      <c r="E133" s="766"/>
      <c r="F133" s="766"/>
      <c r="G133" s="766"/>
      <c r="H133" s="766"/>
      <c r="I133" s="766"/>
      <c r="J133" s="766"/>
      <c r="K133" s="766"/>
      <c r="L133" s="766"/>
      <c r="M133" s="766"/>
      <c r="N133" s="766"/>
      <c r="O133" s="766"/>
      <c r="P133" s="766"/>
      <c r="Q133" s="766"/>
      <c r="R133" s="766"/>
      <c r="S133" s="766"/>
      <c r="T133" s="766"/>
      <c r="U133" s="766"/>
      <c r="V133" s="766"/>
      <c r="W133" s="766"/>
      <c r="X133" s="766"/>
      <c r="Y133" s="766"/>
    </row>
    <row r="134" spans="1:28" s="266" customFormat="1" ht="12.75" customHeight="1">
      <c r="A134" s="767" t="s">
        <v>113</v>
      </c>
      <c r="B134" s="768"/>
      <c r="C134" s="768"/>
      <c r="D134" s="769"/>
      <c r="E134" s="413" t="s">
        <v>189</v>
      </c>
      <c r="F134" s="413" t="s">
        <v>190</v>
      </c>
      <c r="G134" s="413" t="s">
        <v>191</v>
      </c>
      <c r="H134" s="413" t="s">
        <v>192</v>
      </c>
      <c r="I134" s="413" t="s">
        <v>193</v>
      </c>
      <c r="J134" s="413" t="s">
        <v>194</v>
      </c>
      <c r="K134" s="413" t="s">
        <v>195</v>
      </c>
      <c r="L134" s="413" t="s">
        <v>196</v>
      </c>
      <c r="M134" s="413" t="s">
        <v>197</v>
      </c>
      <c r="N134" s="413" t="s">
        <v>198</v>
      </c>
      <c r="O134" s="413" t="s">
        <v>199</v>
      </c>
      <c r="P134" s="413" t="s">
        <v>200</v>
      </c>
      <c r="Q134" s="413" t="s">
        <v>201</v>
      </c>
      <c r="R134" s="413" t="s">
        <v>202</v>
      </c>
      <c r="S134" s="413" t="s">
        <v>203</v>
      </c>
      <c r="T134" s="413" t="s">
        <v>204</v>
      </c>
      <c r="U134" s="413" t="s">
        <v>205</v>
      </c>
      <c r="V134" s="413" t="s">
        <v>417</v>
      </c>
      <c r="W134" s="413" t="s">
        <v>418</v>
      </c>
      <c r="X134" s="413" t="s">
        <v>744</v>
      </c>
      <c r="Y134" s="413" t="s">
        <v>745</v>
      </c>
      <c r="Z134" s="771" t="s">
        <v>739</v>
      </c>
      <c r="AA134" s="772"/>
      <c r="AB134" s="772"/>
    </row>
    <row r="135" spans="1:28" s="266" customFormat="1" ht="45" customHeight="1" thickBot="1">
      <c r="A135" s="773" t="s">
        <v>345</v>
      </c>
      <c r="B135" s="774"/>
      <c r="C135" s="774"/>
      <c r="D135" s="775"/>
      <c r="E135" s="565">
        <f>G135+I135</f>
        <v>14</v>
      </c>
      <c r="F135" s="414"/>
      <c r="G135" s="414">
        <v>1</v>
      </c>
      <c r="H135" s="414">
        <v>1</v>
      </c>
      <c r="I135" s="565">
        <f>L135+M135+N135</f>
        <v>13</v>
      </c>
      <c r="J135" s="415">
        <v>210</v>
      </c>
      <c r="K135" s="414">
        <v>1</v>
      </c>
      <c r="L135" s="414">
        <v>4</v>
      </c>
      <c r="M135" s="414">
        <v>9</v>
      </c>
      <c r="N135" s="414"/>
      <c r="O135" s="414"/>
      <c r="P135" s="414"/>
      <c r="Q135" s="414"/>
      <c r="R135" s="414"/>
      <c r="S135" s="414"/>
      <c r="T135" s="414"/>
      <c r="U135" s="415">
        <v>210</v>
      </c>
      <c r="V135" s="415">
        <v>75</v>
      </c>
      <c r="W135" s="414"/>
      <c r="X135" s="414">
        <v>13</v>
      </c>
      <c r="Y135" s="414"/>
      <c r="Z135" s="771"/>
      <c r="AA135" s="772"/>
      <c r="AB135" s="772"/>
    </row>
    <row r="136" spans="2:25" s="266" customFormat="1" ht="12.75">
      <c r="B136" s="416"/>
      <c r="C136" s="409"/>
      <c r="D136" s="416"/>
      <c r="E136" s="410"/>
      <c r="F136" s="410"/>
      <c r="G136" s="410"/>
      <c r="H136" s="410"/>
      <c r="I136" s="410"/>
      <c r="J136" s="411"/>
      <c r="K136" s="410"/>
      <c r="L136" s="410"/>
      <c r="M136" s="410"/>
      <c r="N136" s="410"/>
      <c r="O136" s="410"/>
      <c r="P136" s="410"/>
      <c r="Q136" s="410"/>
      <c r="R136" s="410"/>
      <c r="S136" s="410"/>
      <c r="T136" s="410"/>
      <c r="U136" s="411"/>
      <c r="V136" s="411"/>
      <c r="W136" s="410"/>
      <c r="X136" s="410"/>
      <c r="Y136" s="410"/>
    </row>
    <row r="137" spans="2:25" s="266" customFormat="1" ht="12.75">
      <c r="B137" s="416"/>
      <c r="C137" s="409"/>
      <c r="D137" s="416"/>
      <c r="E137" s="410"/>
      <c r="F137" s="410"/>
      <c r="G137" s="410"/>
      <c r="H137" s="410"/>
      <c r="I137" s="410"/>
      <c r="J137" s="411"/>
      <c r="K137" s="410"/>
      <c r="L137" s="410"/>
      <c r="M137" s="410"/>
      <c r="N137" s="410"/>
      <c r="O137" s="410"/>
      <c r="P137" s="410"/>
      <c r="Q137" s="410"/>
      <c r="R137" s="410"/>
      <c r="S137" s="410"/>
      <c r="T137" s="410"/>
      <c r="U137" s="411"/>
      <c r="V137" s="411"/>
      <c r="W137" s="410"/>
      <c r="X137" s="410"/>
      <c r="Y137" s="410"/>
    </row>
    <row r="138" spans="1:27" s="266" customFormat="1" ht="13.5" customHeight="1" thickBot="1">
      <c r="A138" s="766" t="s">
        <v>594</v>
      </c>
      <c r="B138" s="766"/>
      <c r="C138" s="766"/>
      <c r="D138" s="766"/>
      <c r="E138" s="766"/>
      <c r="F138" s="766"/>
      <c r="G138" s="766"/>
      <c r="H138" s="766"/>
      <c r="I138" s="766"/>
      <c r="J138" s="766"/>
      <c r="K138" s="766"/>
      <c r="L138" s="766"/>
      <c r="M138" s="766"/>
      <c r="N138" s="766"/>
      <c r="O138" s="766"/>
      <c r="P138" s="766"/>
      <c r="Q138" s="766"/>
      <c r="R138" s="766"/>
      <c r="S138" s="766"/>
      <c r="T138" s="766"/>
      <c r="U138" s="766"/>
      <c r="V138" s="766"/>
      <c r="W138" s="766"/>
      <c r="X138" s="766"/>
      <c r="Y138" s="766"/>
      <c r="Z138" s="772" t="s">
        <v>740</v>
      </c>
      <c r="AA138" s="772"/>
    </row>
    <row r="139" spans="1:27" s="266" customFormat="1" ht="15">
      <c r="A139" s="779" t="s">
        <v>595</v>
      </c>
      <c r="B139" s="780"/>
      <c r="C139" s="780"/>
      <c r="D139" s="781"/>
      <c r="E139" s="413" t="s">
        <v>189</v>
      </c>
      <c r="F139" s="413" t="s">
        <v>190</v>
      </c>
      <c r="G139" s="413" t="s">
        <v>191</v>
      </c>
      <c r="H139" s="413" t="s">
        <v>192</v>
      </c>
      <c r="I139" s="413" t="s">
        <v>193</v>
      </c>
      <c r="J139" s="413" t="s">
        <v>194</v>
      </c>
      <c r="K139" s="413" t="s">
        <v>195</v>
      </c>
      <c r="L139" s="413" t="s">
        <v>196</v>
      </c>
      <c r="M139" s="413" t="s">
        <v>197</v>
      </c>
      <c r="N139" s="413" t="s">
        <v>198</v>
      </c>
      <c r="O139" s="413" t="s">
        <v>199</v>
      </c>
      <c r="P139" s="413" t="s">
        <v>200</v>
      </c>
      <c r="Q139" s="413" t="s">
        <v>201</v>
      </c>
      <c r="R139" s="413" t="s">
        <v>202</v>
      </c>
      <c r="S139" s="413" t="s">
        <v>203</v>
      </c>
      <c r="T139" s="413" t="s">
        <v>204</v>
      </c>
      <c r="U139" s="413" t="s">
        <v>205</v>
      </c>
      <c r="V139" s="413" t="s">
        <v>417</v>
      </c>
      <c r="W139" s="413" t="s">
        <v>418</v>
      </c>
      <c r="X139" s="413" t="s">
        <v>744</v>
      </c>
      <c r="Y139" s="413" t="s">
        <v>745</v>
      </c>
      <c r="Z139" s="772"/>
      <c r="AA139" s="772"/>
    </row>
    <row r="140" spans="1:27" s="266" customFormat="1" ht="12.75">
      <c r="A140" s="782" t="s">
        <v>596</v>
      </c>
      <c r="B140" s="783"/>
      <c r="C140" s="783"/>
      <c r="D140" s="784"/>
      <c r="E140" s="566">
        <f>G140+I140</f>
        <v>1</v>
      </c>
      <c r="F140" s="417"/>
      <c r="G140" s="417"/>
      <c r="H140" s="417"/>
      <c r="I140" s="566">
        <f>L140+M140+N140</f>
        <v>1</v>
      </c>
      <c r="J140" s="418">
        <v>15</v>
      </c>
      <c r="K140" s="417">
        <v>3</v>
      </c>
      <c r="L140" s="417">
        <v>1</v>
      </c>
      <c r="M140" s="417"/>
      <c r="N140" s="417"/>
      <c r="O140" s="417">
        <v>2</v>
      </c>
      <c r="P140" s="417"/>
      <c r="Q140" s="417"/>
      <c r="R140" s="417"/>
      <c r="S140" s="417"/>
      <c r="T140" s="417"/>
      <c r="U140" s="418">
        <v>15</v>
      </c>
      <c r="V140" s="418">
        <v>1008.6</v>
      </c>
      <c r="W140" s="419"/>
      <c r="X140" s="417">
        <v>1</v>
      </c>
      <c r="Y140" s="417"/>
      <c r="Z140" s="772"/>
      <c r="AA140" s="772"/>
    </row>
    <row r="141" spans="1:27" s="266" customFormat="1" ht="13.5" thickBot="1">
      <c r="A141" s="785" t="s">
        <v>597</v>
      </c>
      <c r="B141" s="786"/>
      <c r="C141" s="786"/>
      <c r="D141" s="787"/>
      <c r="E141" s="567">
        <f>G141+I141</f>
        <v>6</v>
      </c>
      <c r="F141" s="420"/>
      <c r="G141" s="420"/>
      <c r="H141" s="420"/>
      <c r="I141" s="567">
        <f>L141+M141+N141</f>
        <v>6</v>
      </c>
      <c r="J141" s="421">
        <v>120</v>
      </c>
      <c r="K141" s="420">
        <v>4</v>
      </c>
      <c r="L141" s="420">
        <v>4</v>
      </c>
      <c r="M141" s="420">
        <v>2</v>
      </c>
      <c r="N141" s="420"/>
      <c r="O141" s="420">
        <v>2</v>
      </c>
      <c r="P141" s="420"/>
      <c r="Q141" s="420"/>
      <c r="R141" s="420"/>
      <c r="S141" s="420"/>
      <c r="T141" s="420"/>
      <c r="U141" s="421">
        <v>120</v>
      </c>
      <c r="V141" s="421">
        <v>9714.2</v>
      </c>
      <c r="W141" s="422"/>
      <c r="X141" s="420">
        <v>6</v>
      </c>
      <c r="Y141" s="420"/>
      <c r="Z141" s="772"/>
      <c r="AA141" s="772"/>
    </row>
    <row r="142" spans="2:25" s="266" customFormat="1" ht="12.75">
      <c r="B142" s="416"/>
      <c r="C142" s="409"/>
      <c r="D142" s="416"/>
      <c r="E142" s="410"/>
      <c r="F142" s="410"/>
      <c r="G142" s="410"/>
      <c r="H142" s="410"/>
      <c r="I142" s="410"/>
      <c r="J142" s="411"/>
      <c r="K142" s="410"/>
      <c r="L142" s="410"/>
      <c r="M142" s="410"/>
      <c r="N142" s="410"/>
      <c r="O142" s="410"/>
      <c r="P142" s="410"/>
      <c r="Q142" s="410"/>
      <c r="R142" s="410"/>
      <c r="S142" s="410"/>
      <c r="T142" s="410"/>
      <c r="U142" s="411"/>
      <c r="V142" s="411"/>
      <c r="W142" s="410"/>
      <c r="X142" s="410"/>
      <c r="Y142" s="410"/>
    </row>
    <row r="143" spans="2:25" s="266" customFormat="1" ht="12.75">
      <c r="B143" s="416"/>
      <c r="C143" s="409"/>
      <c r="D143" s="416" t="s">
        <v>57</v>
      </c>
      <c r="E143" s="410"/>
      <c r="F143" s="410"/>
      <c r="G143" s="410"/>
      <c r="H143" s="410"/>
      <c r="I143" s="410"/>
      <c r="J143" s="411"/>
      <c r="K143" s="410"/>
      <c r="L143" s="410"/>
      <c r="M143" s="410"/>
      <c r="N143" s="410"/>
      <c r="O143" s="410"/>
      <c r="P143" s="410"/>
      <c r="Q143" s="410"/>
      <c r="R143" s="410"/>
      <c r="S143" s="410"/>
      <c r="T143" s="410"/>
      <c r="U143" s="411"/>
      <c r="V143" s="411"/>
      <c r="W143" s="410"/>
      <c r="X143" s="410"/>
      <c r="Y143" s="410"/>
    </row>
    <row r="144" spans="1:25" s="266" customFormat="1" ht="33.75" customHeight="1" thickBot="1">
      <c r="A144" s="766" t="s">
        <v>598</v>
      </c>
      <c r="B144" s="766"/>
      <c r="C144" s="766"/>
      <c r="D144" s="766"/>
      <c r="E144" s="766"/>
      <c r="F144" s="766"/>
      <c r="G144" s="766"/>
      <c r="H144" s="766"/>
      <c r="I144" s="766"/>
      <c r="J144" s="766"/>
      <c r="K144" s="766"/>
      <c r="L144" s="766"/>
      <c r="M144" s="766"/>
      <c r="N144" s="766"/>
      <c r="O144" s="766"/>
      <c r="P144" s="766"/>
      <c r="Q144" s="766"/>
      <c r="R144" s="766"/>
      <c r="S144" s="766"/>
      <c r="T144" s="766"/>
      <c r="U144" s="766"/>
      <c r="V144" s="766"/>
      <c r="W144" s="766"/>
      <c r="X144" s="766"/>
      <c r="Y144" s="766"/>
    </row>
    <row r="145" spans="1:28" s="266" customFormat="1" ht="12.75" customHeight="1">
      <c r="A145" s="767" t="s">
        <v>599</v>
      </c>
      <c r="B145" s="768"/>
      <c r="C145" s="768"/>
      <c r="D145" s="769"/>
      <c r="E145" s="413" t="s">
        <v>189</v>
      </c>
      <c r="F145" s="413" t="s">
        <v>190</v>
      </c>
      <c r="G145" s="413" t="s">
        <v>191</v>
      </c>
      <c r="H145" s="413" t="s">
        <v>192</v>
      </c>
      <c r="I145" s="413" t="s">
        <v>193</v>
      </c>
      <c r="J145" s="413" t="s">
        <v>194</v>
      </c>
      <c r="K145" s="413" t="s">
        <v>195</v>
      </c>
      <c r="L145" s="413" t="s">
        <v>196</v>
      </c>
      <c r="M145" s="413" t="s">
        <v>197</v>
      </c>
      <c r="N145" s="413" t="s">
        <v>198</v>
      </c>
      <c r="O145" s="413" t="s">
        <v>199</v>
      </c>
      <c r="P145" s="413" t="s">
        <v>200</v>
      </c>
      <c r="Q145" s="413" t="s">
        <v>201</v>
      </c>
      <c r="R145" s="413" t="s">
        <v>202</v>
      </c>
      <c r="S145" s="413" t="s">
        <v>203</v>
      </c>
      <c r="T145" s="413" t="s">
        <v>204</v>
      </c>
      <c r="U145" s="413" t="s">
        <v>205</v>
      </c>
      <c r="V145" s="413" t="s">
        <v>417</v>
      </c>
      <c r="W145" s="413" t="s">
        <v>418</v>
      </c>
      <c r="X145" s="413" t="s">
        <v>744</v>
      </c>
      <c r="Y145" s="413" t="s">
        <v>745</v>
      </c>
      <c r="Z145" s="771" t="s">
        <v>741</v>
      </c>
      <c r="AA145" s="772"/>
      <c r="AB145" s="772"/>
    </row>
    <row r="146" spans="1:28" s="266" customFormat="1" ht="45.75" customHeight="1" thickBot="1">
      <c r="A146" s="773" t="s">
        <v>600</v>
      </c>
      <c r="B146" s="774"/>
      <c r="C146" s="774"/>
      <c r="D146" s="775"/>
      <c r="E146" s="565">
        <f>G146+I146</f>
        <v>0</v>
      </c>
      <c r="F146" s="414"/>
      <c r="G146" s="414"/>
      <c r="H146" s="414"/>
      <c r="I146" s="565">
        <f>L146+M146+N146</f>
        <v>0</v>
      </c>
      <c r="J146" s="415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5"/>
      <c r="V146" s="415"/>
      <c r="W146" s="423"/>
      <c r="X146" s="414"/>
      <c r="Y146" s="414"/>
      <c r="Z146" s="771"/>
      <c r="AA146" s="772"/>
      <c r="AB146" s="772"/>
    </row>
    <row r="147" spans="1:25" s="266" customFormat="1" ht="12.75">
      <c r="A147" s="424"/>
      <c r="B147" s="424"/>
      <c r="C147" s="424"/>
      <c r="D147" s="424"/>
      <c r="E147" s="425"/>
      <c r="F147" s="425"/>
      <c r="G147" s="425"/>
      <c r="H147" s="425"/>
      <c r="I147" s="425"/>
      <c r="J147" s="426"/>
      <c r="K147" s="425"/>
      <c r="L147" s="425"/>
      <c r="M147" s="425"/>
      <c r="N147" s="425"/>
      <c r="O147" s="425"/>
      <c r="P147" s="425"/>
      <c r="Q147" s="425"/>
      <c r="R147" s="425"/>
      <c r="S147" s="425"/>
      <c r="T147" s="425"/>
      <c r="U147" s="426"/>
      <c r="V147" s="426"/>
      <c r="W147" s="425"/>
      <c r="X147" s="425"/>
      <c r="Y147" s="425"/>
    </row>
    <row r="148" spans="1:25" s="266" customFormat="1" ht="12.75">
      <c r="A148" s="424"/>
      <c r="B148" s="424"/>
      <c r="C148" s="424"/>
      <c r="D148" s="424"/>
      <c r="E148" s="425"/>
      <c r="F148" s="425"/>
      <c r="G148" s="425"/>
      <c r="H148" s="425"/>
      <c r="I148" s="425"/>
      <c r="J148" s="426"/>
      <c r="K148" s="425"/>
      <c r="L148" s="425"/>
      <c r="M148" s="425"/>
      <c r="N148" s="425"/>
      <c r="O148" s="425"/>
      <c r="P148" s="425"/>
      <c r="Q148" s="425"/>
      <c r="R148" s="425"/>
      <c r="S148" s="425"/>
      <c r="T148" s="425"/>
      <c r="U148" s="426"/>
      <c r="V148" s="426"/>
      <c r="W148" s="425"/>
      <c r="X148" s="425"/>
      <c r="Y148" s="425"/>
    </row>
    <row r="149" spans="2:25" s="266" customFormat="1" ht="13.5" thickBot="1">
      <c r="B149" s="416"/>
      <c r="C149" s="409"/>
      <c r="D149" s="416"/>
      <c r="E149" s="410"/>
      <c r="F149" s="410"/>
      <c r="G149" s="410"/>
      <c r="H149" s="410"/>
      <c r="I149" s="410"/>
      <c r="J149" s="411"/>
      <c r="K149" s="410"/>
      <c r="L149" s="410"/>
      <c r="M149" s="410"/>
      <c r="N149" s="410"/>
      <c r="O149" s="410"/>
      <c r="P149" s="410"/>
      <c r="Q149" s="410"/>
      <c r="R149" s="410"/>
      <c r="S149" s="410"/>
      <c r="T149" s="410"/>
      <c r="U149" s="411"/>
      <c r="V149" s="411"/>
      <c r="W149" s="410"/>
      <c r="X149" s="410"/>
      <c r="Y149" s="410"/>
    </row>
    <row r="150" spans="1:26" ht="18" customHeight="1" thickTop="1">
      <c r="A150" s="427"/>
      <c r="B150" s="776" t="s">
        <v>333</v>
      </c>
      <c r="C150" s="777"/>
      <c r="D150" s="778"/>
      <c r="E150" s="428">
        <f>E9+E10+E11+E12+E13+E14+E17+E20+E23+E24+E29+E34+E37+E38+E52+E56+E57+E58+E59+E60+E67+E91+E97+E98+E99+E117+E120+E121</f>
        <v>125</v>
      </c>
      <c r="F150" s="428">
        <f>F11+F17+F24+F29+F34+F37+F38+F52+F57+F58+F59+F60+F67+F91+F117+F121</f>
        <v>0</v>
      </c>
      <c r="G150" s="428">
        <f aca="true" t="shared" si="14" ref="G150:O150">G9+G10+G11+G12+G13+G14+G17+G20+G23+G24+G29+G34+G37+G38+G52+G56+G57+G58+G59+G60+G67+G91+G97+G98+G99+G117+G120+G121</f>
        <v>10</v>
      </c>
      <c r="H150" s="428">
        <f t="shared" si="14"/>
        <v>5</v>
      </c>
      <c r="I150" s="428">
        <f t="shared" si="14"/>
        <v>115</v>
      </c>
      <c r="J150" s="428">
        <f t="shared" si="14"/>
        <v>1899.4</v>
      </c>
      <c r="K150" s="428">
        <f t="shared" si="14"/>
        <v>41</v>
      </c>
      <c r="L150" s="428">
        <f t="shared" si="14"/>
        <v>48</v>
      </c>
      <c r="M150" s="428">
        <f t="shared" si="14"/>
        <v>64</v>
      </c>
      <c r="N150" s="428">
        <f t="shared" si="14"/>
        <v>3</v>
      </c>
      <c r="O150" s="428">
        <f t="shared" si="14"/>
        <v>10</v>
      </c>
      <c r="P150" s="428">
        <f>P9+P10+P11+P12+P13+P14+P17+P20+P23+P24+P29+P34+P37+P38+P52+P56+P57+P58+P59+P60+P67+P91+P97+P98+P99+P117+P120+P121</f>
        <v>8</v>
      </c>
      <c r="Q150" s="428">
        <f>Q9+Q10+Q11+Q12+Q13+Q14+Q17+Q20+Q23+Q24+Q29+Q34+Q37+Q38+Q52+Q56+Q57+Q58+Q59+Q60+Q67+Q91+Q97+Q98+Q99+Q117+Q120+Q121</f>
        <v>0</v>
      </c>
      <c r="R150" s="428">
        <f>R9+R10+R11+R12+R13+R14+R17+R20+R23+R24+R29+R34+R37+R38+R52+R56+R57+R58+R59+R60+R67+R91+R97+R98+R99+R117+R120+R121</f>
        <v>0</v>
      </c>
      <c r="S150" s="428">
        <f>S9+S10+S11+S12+S13+S14+S17+S20+S23+S24+S29+S34+S37+S38+S52+S56+S57+S58+S59+S60+S67+S91+S97+S98+S99+S117+S120+S121</f>
        <v>2</v>
      </c>
      <c r="T150" s="428">
        <f>T9+T10+T11+T12+T13+T14+T17+T20+T23+T24+T29+T34+T37+T38+T52+T56+T57+T58+T59+T60+T67+T91+T97+T98+T99+T117+T120+T121</f>
        <v>8</v>
      </c>
      <c r="U150" s="428">
        <f>U9+U10+U11+U12+U13+U14+U17+U20+U23+U24+U29+U34+U37+U38+U52+U56+U57+U58+U59+U60+U67+U91+U97+U98+U99+U117+U120+U121</f>
        <v>1783.4</v>
      </c>
      <c r="V150" s="428">
        <f>V9+V10+V11+V12+V13+V14+V17+V20+V23+V24+V29+V34+V37+V38+V52+V56+V57+V58+V59+V60+V67+V91+V97+V98+V99+V117+V120+V121</f>
        <v>12200.300000000001</v>
      </c>
      <c r="W150" s="428">
        <f>W10+W12+W17+W23+W56+W57+W58+W59+W60+W91+W99+W121</f>
        <v>0</v>
      </c>
      <c r="X150" s="428">
        <f>X9+X10+X11+X12+X13+X14+X17+X20+X23+X24+X29+X34+X37+X38+X52+X56+X57+X58+X59+X60+X67+X91+X97+X98+X99+X117+X120+X121</f>
        <v>87</v>
      </c>
      <c r="Y150" s="428">
        <f>Y10+Y11+Y12+Y13+Y14+Y17+Y20+Y23+Y29+Y34+Y37+Y38+Y52+Y56+Y57+Y58+Y59+Y67+Y91+Y97+Y99+Y117+Y120+Y121</f>
        <v>6</v>
      </c>
      <c r="Z150" s="429"/>
    </row>
    <row r="151" spans="1:26" ht="12.75">
      <c r="A151" s="430"/>
      <c r="B151" s="760" t="s">
        <v>41</v>
      </c>
      <c r="C151" s="761"/>
      <c r="D151" s="762"/>
      <c r="E151" s="431">
        <f>E26+E28+E32+E33+E36+E41+E42+E46+E47+E50+E51+E55+E63+E64+E70+E71+E74+E75+E78+E79+E83+E84+E87+E88+E94+E95+E102+E103+E106+E107+E111+E112+E115+E116</f>
        <v>0</v>
      </c>
      <c r="F151" s="431">
        <f aca="true" t="shared" si="15" ref="F151:Y151">F26+F28+F32+F33+F36+F41+F42+F46+F47+F50+F51+F55+F63+F64+F70+F71+F74+F75+F78+F79+F83+F84+F87+F88+F94+F95+F102+F103+F106+F107+F111+F112+F115+F116</f>
        <v>0</v>
      </c>
      <c r="G151" s="431">
        <f t="shared" si="15"/>
        <v>0</v>
      </c>
      <c r="H151" s="431">
        <f t="shared" si="15"/>
        <v>0</v>
      </c>
      <c r="I151" s="431">
        <f t="shared" si="15"/>
        <v>0</v>
      </c>
      <c r="J151" s="431">
        <f t="shared" si="15"/>
        <v>0</v>
      </c>
      <c r="K151" s="431">
        <f t="shared" si="15"/>
        <v>0</v>
      </c>
      <c r="L151" s="431">
        <f t="shared" si="15"/>
        <v>0</v>
      </c>
      <c r="M151" s="431">
        <f t="shared" si="15"/>
        <v>0</v>
      </c>
      <c r="N151" s="431">
        <f t="shared" si="15"/>
        <v>0</v>
      </c>
      <c r="O151" s="431">
        <f t="shared" si="15"/>
        <v>0</v>
      </c>
      <c r="P151" s="431">
        <f t="shared" si="15"/>
        <v>0</v>
      </c>
      <c r="Q151" s="431">
        <f t="shared" si="15"/>
        <v>0</v>
      </c>
      <c r="R151" s="431">
        <f t="shared" si="15"/>
        <v>0</v>
      </c>
      <c r="S151" s="431">
        <f t="shared" si="15"/>
        <v>0</v>
      </c>
      <c r="T151" s="431">
        <f t="shared" si="15"/>
        <v>0</v>
      </c>
      <c r="U151" s="431">
        <f t="shared" si="15"/>
        <v>0</v>
      </c>
      <c r="V151" s="431">
        <f t="shared" si="15"/>
        <v>0</v>
      </c>
      <c r="W151" s="431">
        <f t="shared" si="15"/>
        <v>0</v>
      </c>
      <c r="X151" s="431">
        <f t="shared" si="15"/>
        <v>0</v>
      </c>
      <c r="Y151" s="431">
        <f t="shared" si="15"/>
        <v>0</v>
      </c>
      <c r="Z151" s="429"/>
    </row>
    <row r="152" spans="1:25" ht="27.75" customHeight="1">
      <c r="A152" s="430"/>
      <c r="B152" s="757" t="s">
        <v>0</v>
      </c>
      <c r="C152" s="758"/>
      <c r="D152" s="759"/>
      <c r="E152" s="431">
        <f>E32+E41+E46+E50+E63+E70+E74+E78+E83+E87+E94+E102+E106+E111+E115</f>
        <v>0</v>
      </c>
      <c r="F152" s="431">
        <f aca="true" t="shared" si="16" ref="F152:Y152">F32+F41+F46+F50+F63+F70+F74+F78+F83+F87+F94+F102+F106+F111+F115</f>
        <v>0</v>
      </c>
      <c r="G152" s="431">
        <f t="shared" si="16"/>
        <v>0</v>
      </c>
      <c r="H152" s="431">
        <f t="shared" si="16"/>
        <v>0</v>
      </c>
      <c r="I152" s="431">
        <f t="shared" si="16"/>
        <v>0</v>
      </c>
      <c r="J152" s="431">
        <f t="shared" si="16"/>
        <v>0</v>
      </c>
      <c r="K152" s="431">
        <f t="shared" si="16"/>
        <v>0</v>
      </c>
      <c r="L152" s="431">
        <f t="shared" si="16"/>
        <v>0</v>
      </c>
      <c r="M152" s="431">
        <f t="shared" si="16"/>
        <v>0</v>
      </c>
      <c r="N152" s="431">
        <f t="shared" si="16"/>
        <v>0</v>
      </c>
      <c r="O152" s="431">
        <f t="shared" si="16"/>
        <v>0</v>
      </c>
      <c r="P152" s="431">
        <f t="shared" si="16"/>
        <v>0</v>
      </c>
      <c r="Q152" s="431">
        <f t="shared" si="16"/>
        <v>0</v>
      </c>
      <c r="R152" s="431">
        <f t="shared" si="16"/>
        <v>0</v>
      </c>
      <c r="S152" s="431">
        <f t="shared" si="16"/>
        <v>0</v>
      </c>
      <c r="T152" s="431">
        <f t="shared" si="16"/>
        <v>0</v>
      </c>
      <c r="U152" s="431">
        <f t="shared" si="16"/>
        <v>0</v>
      </c>
      <c r="V152" s="431">
        <f t="shared" si="16"/>
        <v>0</v>
      </c>
      <c r="W152" s="431">
        <f t="shared" si="16"/>
        <v>0</v>
      </c>
      <c r="X152" s="431">
        <f t="shared" si="16"/>
        <v>0</v>
      </c>
      <c r="Y152" s="431">
        <f t="shared" si="16"/>
        <v>0</v>
      </c>
    </row>
    <row r="153" spans="1:25" ht="12.75">
      <c r="A153" s="430"/>
      <c r="B153" s="760" t="s">
        <v>40</v>
      </c>
      <c r="C153" s="761"/>
      <c r="D153" s="762"/>
      <c r="E153" s="431">
        <f>E15+E16+E18+E19+E21+E22+E25+E27+E30+E31+E35+E37+E39+E40+E44+E45+E48+E49+E53+E54+E61+E62+E68+E69+E72+E73+E76+E77+E81+E82+E85+E86+E92+E93+E100+E101+E104+E105+E109+E110+E113+E114+E118+E119</f>
        <v>33</v>
      </c>
      <c r="F153" s="431">
        <f aca="true" t="shared" si="17" ref="F153:Y153">F15+F16+F18+F19+F21+F22+F25+F27+F30+F31+F35+F37+F39+F40+F44+F45+F48+F49+F53+F54+F61+F62+F68+F69+F72+F73+F76+F77+F81+F82+F85+F86+F92+F93+F100+F101+F104+F105+F109+F110+F113+F114+F118+F119</f>
        <v>0</v>
      </c>
      <c r="G153" s="431">
        <f t="shared" si="17"/>
        <v>4</v>
      </c>
      <c r="H153" s="431">
        <f t="shared" si="17"/>
        <v>2</v>
      </c>
      <c r="I153" s="431">
        <f t="shared" si="17"/>
        <v>29</v>
      </c>
      <c r="J153" s="431">
        <f t="shared" si="17"/>
        <v>1005</v>
      </c>
      <c r="K153" s="431">
        <f t="shared" si="17"/>
        <v>16</v>
      </c>
      <c r="L153" s="431">
        <f t="shared" si="17"/>
        <v>12</v>
      </c>
      <c r="M153" s="431">
        <f t="shared" si="17"/>
        <v>17</v>
      </c>
      <c r="N153" s="431">
        <f t="shared" si="17"/>
        <v>0</v>
      </c>
      <c r="O153" s="431">
        <f t="shared" si="17"/>
        <v>5</v>
      </c>
      <c r="P153" s="431">
        <f t="shared" si="17"/>
        <v>0</v>
      </c>
      <c r="Q153" s="431">
        <f t="shared" si="17"/>
        <v>0</v>
      </c>
      <c r="R153" s="431">
        <f t="shared" si="17"/>
        <v>0</v>
      </c>
      <c r="S153" s="431">
        <f t="shared" si="17"/>
        <v>0</v>
      </c>
      <c r="T153" s="431">
        <f t="shared" si="17"/>
        <v>0</v>
      </c>
      <c r="U153" s="431">
        <f t="shared" si="17"/>
        <v>1005</v>
      </c>
      <c r="V153" s="431">
        <f t="shared" si="17"/>
        <v>11407.800000000001</v>
      </c>
      <c r="W153" s="431">
        <f>W15+W16+W18+W19+W21+W22+W25+W27+W30+W31+W35+W39+W40+W44+W45+W48+W49+W53+W54+W61+W62+W68+W69+W72+W73+W76+W77+W81+W82+W85+W86+W92+W93+W100+W101+W104+W105+W109+W110+W113+W114+W118+W119</f>
        <v>0</v>
      </c>
      <c r="X153" s="431">
        <f t="shared" si="17"/>
        <v>23</v>
      </c>
      <c r="Y153" s="431">
        <f t="shared" si="17"/>
        <v>6</v>
      </c>
    </row>
    <row r="154" spans="1:25" ht="28.5" customHeight="1">
      <c r="A154" s="430"/>
      <c r="B154" s="757" t="s">
        <v>0</v>
      </c>
      <c r="C154" s="758"/>
      <c r="D154" s="759"/>
      <c r="E154" s="431">
        <f>E15+E18+E21+E30+E39+E44+E48+E53+E61+E68+E72+E76+E81+E85+E92+E100+E104+E109+E113+E118</f>
        <v>14</v>
      </c>
      <c r="F154" s="431">
        <f aca="true" t="shared" si="18" ref="F154:Y154">F15+F18+F21+F30+F39+F44+F48+F53+F61+F68+F72+F76+F81+F85+F92+F100+F104+F109+F113+F118</f>
        <v>0</v>
      </c>
      <c r="G154" s="431">
        <f t="shared" si="18"/>
        <v>3</v>
      </c>
      <c r="H154" s="431">
        <f t="shared" si="18"/>
        <v>1</v>
      </c>
      <c r="I154" s="431">
        <f t="shared" si="18"/>
        <v>11</v>
      </c>
      <c r="J154" s="431">
        <f t="shared" si="18"/>
        <v>280</v>
      </c>
      <c r="K154" s="431">
        <f t="shared" si="18"/>
        <v>5</v>
      </c>
      <c r="L154" s="431">
        <f t="shared" si="18"/>
        <v>5</v>
      </c>
      <c r="M154" s="431">
        <f t="shared" si="18"/>
        <v>6</v>
      </c>
      <c r="N154" s="431">
        <f t="shared" si="18"/>
        <v>0</v>
      </c>
      <c r="O154" s="431">
        <f t="shared" si="18"/>
        <v>2</v>
      </c>
      <c r="P154" s="431">
        <f t="shared" si="18"/>
        <v>0</v>
      </c>
      <c r="Q154" s="431">
        <f t="shared" si="18"/>
        <v>0</v>
      </c>
      <c r="R154" s="431">
        <f t="shared" si="18"/>
        <v>0</v>
      </c>
      <c r="S154" s="431">
        <f t="shared" si="18"/>
        <v>0</v>
      </c>
      <c r="T154" s="431">
        <f t="shared" si="18"/>
        <v>0</v>
      </c>
      <c r="U154" s="431">
        <f t="shared" si="18"/>
        <v>280</v>
      </c>
      <c r="V154" s="431">
        <f t="shared" si="18"/>
        <v>9784.2</v>
      </c>
      <c r="W154" s="431">
        <f t="shared" si="18"/>
        <v>0</v>
      </c>
      <c r="X154" s="431">
        <f t="shared" si="18"/>
        <v>9</v>
      </c>
      <c r="Y154" s="431">
        <f t="shared" si="18"/>
        <v>2</v>
      </c>
    </row>
    <row r="155" spans="1:25" ht="12.75">
      <c r="A155" s="430"/>
      <c r="B155" s="432" t="s">
        <v>130</v>
      </c>
      <c r="C155" s="433"/>
      <c r="D155" s="434"/>
      <c r="E155" s="431">
        <f>E57+E58+E59+E89</f>
        <v>0</v>
      </c>
      <c r="F155" s="431">
        <f aca="true" t="shared" si="19" ref="F155:X155">F57+F58+F59+F89</f>
        <v>0</v>
      </c>
      <c r="G155" s="431">
        <f t="shared" si="19"/>
        <v>0</v>
      </c>
      <c r="H155" s="431">
        <f t="shared" si="19"/>
        <v>0</v>
      </c>
      <c r="I155" s="431">
        <f t="shared" si="19"/>
        <v>0</v>
      </c>
      <c r="J155" s="431">
        <f t="shared" si="19"/>
        <v>0</v>
      </c>
      <c r="K155" s="431">
        <f t="shared" si="19"/>
        <v>0</v>
      </c>
      <c r="L155" s="431">
        <f t="shared" si="19"/>
        <v>0</v>
      </c>
      <c r="M155" s="431">
        <f t="shared" si="19"/>
        <v>0</v>
      </c>
      <c r="N155" s="431">
        <f t="shared" si="19"/>
        <v>0</v>
      </c>
      <c r="O155" s="431">
        <f t="shared" si="19"/>
        <v>0</v>
      </c>
      <c r="P155" s="431">
        <f t="shared" si="19"/>
        <v>0</v>
      </c>
      <c r="Q155" s="431">
        <f t="shared" si="19"/>
        <v>0</v>
      </c>
      <c r="R155" s="431">
        <f t="shared" si="19"/>
        <v>0</v>
      </c>
      <c r="S155" s="431">
        <f t="shared" si="19"/>
        <v>0</v>
      </c>
      <c r="T155" s="431">
        <f t="shared" si="19"/>
        <v>0</v>
      </c>
      <c r="U155" s="431">
        <f t="shared" si="19"/>
        <v>0</v>
      </c>
      <c r="V155" s="431">
        <f t="shared" si="19"/>
        <v>0</v>
      </c>
      <c r="W155" s="431">
        <f t="shared" si="19"/>
        <v>0</v>
      </c>
      <c r="X155" s="431">
        <f t="shared" si="19"/>
        <v>0</v>
      </c>
      <c r="Y155" s="431">
        <f>Y57+Y58+Y59+Y89</f>
        <v>0</v>
      </c>
    </row>
    <row r="156" spans="1:25" ht="12.75">
      <c r="A156" s="430"/>
      <c r="B156" s="760" t="s">
        <v>157</v>
      </c>
      <c r="C156" s="761"/>
      <c r="D156" s="762"/>
      <c r="E156" s="431">
        <f>E23+E56+E65+E80+E96+E108+E121</f>
        <v>22</v>
      </c>
      <c r="F156" s="431">
        <f>F65+F96+F108+F121</f>
        <v>0</v>
      </c>
      <c r="G156" s="431">
        <f aca="true" t="shared" si="20" ref="G156:O156">G23+G56+G65+G80+G96+G108+G121</f>
        <v>2</v>
      </c>
      <c r="H156" s="431">
        <f t="shared" si="20"/>
        <v>0</v>
      </c>
      <c r="I156" s="431">
        <f t="shared" si="20"/>
        <v>20</v>
      </c>
      <c r="J156" s="431">
        <f t="shared" si="20"/>
        <v>80</v>
      </c>
      <c r="K156" s="431">
        <f t="shared" si="20"/>
        <v>7</v>
      </c>
      <c r="L156" s="431">
        <f t="shared" si="20"/>
        <v>7</v>
      </c>
      <c r="M156" s="431">
        <f t="shared" si="20"/>
        <v>13</v>
      </c>
      <c r="N156" s="431">
        <f t="shared" si="20"/>
        <v>0</v>
      </c>
      <c r="O156" s="431">
        <f t="shared" si="20"/>
        <v>0</v>
      </c>
      <c r="P156" s="431">
        <f>P23+P56+P65+P80+P96+P108+P121</f>
        <v>0</v>
      </c>
      <c r="Q156" s="431">
        <f>Q23+Q56+Q65+Q80+Q96+Q108+Q121</f>
        <v>0</v>
      </c>
      <c r="R156" s="431">
        <f>R23+R56+R65+R80+R96+R108+R121</f>
        <v>0</v>
      </c>
      <c r="S156" s="431">
        <f>S23+S56+S65+S80+S96+S108+S121</f>
        <v>0</v>
      </c>
      <c r="T156" s="431">
        <f>T23+T56+T65+T80+T96+T108+T121</f>
        <v>0</v>
      </c>
      <c r="U156" s="431">
        <f>U23+U56+U65+U80+U96+U108+U121</f>
        <v>80</v>
      </c>
      <c r="V156" s="431">
        <f>V23+V56+V65+V80+V96+V108+V121</f>
        <v>280</v>
      </c>
      <c r="W156" s="431">
        <f>W23+W56+W65+W80+W96+W108+W121</f>
        <v>0</v>
      </c>
      <c r="X156" s="431">
        <f>X23+X56+X65+X80+X96+X108+X121</f>
        <v>20</v>
      </c>
      <c r="Y156" s="431">
        <f>Y23+Y56+Y65+Y80+Y96+Y108+Y121</f>
        <v>0</v>
      </c>
    </row>
    <row r="157" spans="1:26" ht="12.75">
      <c r="A157" s="430"/>
      <c r="B157" s="760" t="s">
        <v>156</v>
      </c>
      <c r="C157" s="761"/>
      <c r="D157" s="762"/>
      <c r="E157" s="431">
        <f>E9+E10+E11+E12+E13+E66+E90+E97+E98</f>
        <v>70</v>
      </c>
      <c r="F157" s="431">
        <f>F11+F66</f>
        <v>0</v>
      </c>
      <c r="G157" s="431">
        <f aca="true" t="shared" si="21" ref="G157:O157">G9+G10+G11+G12+G13+G66+G90+G97+G98</f>
        <v>4</v>
      </c>
      <c r="H157" s="431">
        <f t="shared" si="21"/>
        <v>3</v>
      </c>
      <c r="I157" s="431">
        <f t="shared" si="21"/>
        <v>66</v>
      </c>
      <c r="J157" s="431">
        <f t="shared" si="21"/>
        <v>814.4</v>
      </c>
      <c r="K157" s="431">
        <f t="shared" si="21"/>
        <v>18</v>
      </c>
      <c r="L157" s="431">
        <f t="shared" si="21"/>
        <v>29</v>
      </c>
      <c r="M157" s="431">
        <f t="shared" si="21"/>
        <v>34</v>
      </c>
      <c r="N157" s="431">
        <f t="shared" si="21"/>
        <v>3</v>
      </c>
      <c r="O157" s="431">
        <f t="shared" si="21"/>
        <v>5</v>
      </c>
      <c r="P157" s="431">
        <f>P9+P10+P11+P12+P13+P66+P90+P97+P98</f>
        <v>8</v>
      </c>
      <c r="Q157" s="431">
        <f>Q9+Q10+Q11+Q12+Q13+Q66+Q90+Q97+Q98</f>
        <v>0</v>
      </c>
      <c r="R157" s="431">
        <f>R9+R10+R11+R12+R13+R66+R90+R97+R98</f>
        <v>0</v>
      </c>
      <c r="S157" s="431">
        <f>S9+S10+S11+S12+S13+S66+S90+S97+S98</f>
        <v>2</v>
      </c>
      <c r="T157" s="431">
        <f>T9+T10+T11+T12+T13+T66+T90+T97+T98</f>
        <v>8</v>
      </c>
      <c r="U157" s="431">
        <f>U9+U10+U11+U12+U13+U66+U90+U97+U98</f>
        <v>698.4</v>
      </c>
      <c r="V157" s="431">
        <f>V9+V10+V11+V12+V13+V66+V90+V97+V98</f>
        <v>512.5</v>
      </c>
      <c r="W157" s="431">
        <f>W10+W12+W66</f>
        <v>0</v>
      </c>
      <c r="X157" s="431">
        <f>X9+X10+X11+X12+X13+X66+X90+X97+X98</f>
        <v>44</v>
      </c>
      <c r="Y157" s="431">
        <f>Y10+Y11+Y12+Y13+Y66+Y90+Y97</f>
        <v>0</v>
      </c>
      <c r="Z157" s="429"/>
    </row>
    <row r="158" spans="1:26" ht="12.75" customHeight="1">
      <c r="A158" s="435"/>
      <c r="B158" s="436" t="s">
        <v>332</v>
      </c>
      <c r="C158" s="437"/>
      <c r="D158" s="438"/>
      <c r="E158" s="439">
        <f>E120</f>
        <v>0</v>
      </c>
      <c r="F158" s="439">
        <v>0</v>
      </c>
      <c r="G158" s="439">
        <f aca="true" t="shared" si="22" ref="G158:V158">G120</f>
        <v>0</v>
      </c>
      <c r="H158" s="439">
        <f t="shared" si="22"/>
        <v>0</v>
      </c>
      <c r="I158" s="439">
        <f t="shared" si="22"/>
        <v>0</v>
      </c>
      <c r="J158" s="439">
        <f t="shared" si="22"/>
        <v>0</v>
      </c>
      <c r="K158" s="439">
        <f t="shared" si="22"/>
        <v>0</v>
      </c>
      <c r="L158" s="439">
        <f t="shared" si="22"/>
        <v>0</v>
      </c>
      <c r="M158" s="439">
        <f t="shared" si="22"/>
        <v>0</v>
      </c>
      <c r="N158" s="439">
        <f t="shared" si="22"/>
        <v>0</v>
      </c>
      <c r="O158" s="439">
        <f t="shared" si="22"/>
        <v>0</v>
      </c>
      <c r="P158" s="439">
        <f t="shared" si="22"/>
        <v>0</v>
      </c>
      <c r="Q158" s="439">
        <f t="shared" si="22"/>
        <v>0</v>
      </c>
      <c r="R158" s="439">
        <f t="shared" si="22"/>
        <v>0</v>
      </c>
      <c r="S158" s="439">
        <f t="shared" si="22"/>
        <v>0</v>
      </c>
      <c r="T158" s="439">
        <f t="shared" si="22"/>
        <v>0</v>
      </c>
      <c r="U158" s="439">
        <f t="shared" si="22"/>
        <v>0</v>
      </c>
      <c r="V158" s="439">
        <f t="shared" si="22"/>
        <v>0</v>
      </c>
      <c r="W158" s="439">
        <v>0</v>
      </c>
      <c r="X158" s="439">
        <f>X120</f>
        <v>0</v>
      </c>
      <c r="Y158" s="439">
        <f>Y120</f>
        <v>0</v>
      </c>
      <c r="Z158" s="429"/>
    </row>
    <row r="159" spans="1:25" ht="32.25" customHeight="1" thickBot="1">
      <c r="A159" s="568"/>
      <c r="B159" s="763" t="s">
        <v>171</v>
      </c>
      <c r="C159" s="764"/>
      <c r="D159" s="765"/>
      <c r="E159" s="569">
        <f aca="true" t="shared" si="23" ref="E159:Y159">E135</f>
        <v>14</v>
      </c>
      <c r="F159" s="569">
        <f t="shared" si="23"/>
        <v>0</v>
      </c>
      <c r="G159" s="569">
        <f t="shared" si="23"/>
        <v>1</v>
      </c>
      <c r="H159" s="569">
        <f t="shared" si="23"/>
        <v>1</v>
      </c>
      <c r="I159" s="569">
        <f t="shared" si="23"/>
        <v>13</v>
      </c>
      <c r="J159" s="569">
        <f t="shared" si="23"/>
        <v>210</v>
      </c>
      <c r="K159" s="569">
        <f t="shared" si="23"/>
        <v>1</v>
      </c>
      <c r="L159" s="569">
        <f t="shared" si="23"/>
        <v>4</v>
      </c>
      <c r="M159" s="569">
        <f t="shared" si="23"/>
        <v>9</v>
      </c>
      <c r="N159" s="569">
        <f t="shared" si="23"/>
        <v>0</v>
      </c>
      <c r="O159" s="569">
        <f t="shared" si="23"/>
        <v>0</v>
      </c>
      <c r="P159" s="569">
        <f t="shared" si="23"/>
        <v>0</v>
      </c>
      <c r="Q159" s="569">
        <f t="shared" si="23"/>
        <v>0</v>
      </c>
      <c r="R159" s="569">
        <f t="shared" si="23"/>
        <v>0</v>
      </c>
      <c r="S159" s="569">
        <f t="shared" si="23"/>
        <v>0</v>
      </c>
      <c r="T159" s="569">
        <f t="shared" si="23"/>
        <v>0</v>
      </c>
      <c r="U159" s="569">
        <f t="shared" si="23"/>
        <v>210</v>
      </c>
      <c r="V159" s="569">
        <f t="shared" si="23"/>
        <v>75</v>
      </c>
      <c r="W159" s="569">
        <f t="shared" si="23"/>
        <v>0</v>
      </c>
      <c r="X159" s="569">
        <f t="shared" si="23"/>
        <v>13</v>
      </c>
      <c r="Y159" s="569">
        <f t="shared" si="23"/>
        <v>0</v>
      </c>
    </row>
    <row r="160" spans="2:25" ht="13.5" thickTop="1">
      <c r="B160" s="149"/>
      <c r="C160" s="149"/>
      <c r="D160" s="149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</row>
    <row r="161" spans="2:25" ht="12.75">
      <c r="B161" s="533"/>
      <c r="C161" s="533"/>
      <c r="D161" s="533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</row>
    <row r="162" spans="2:3" ht="12.75">
      <c r="B162" s="318" t="s">
        <v>121</v>
      </c>
      <c r="C162" s="320"/>
    </row>
    <row r="163" spans="2:3" ht="12.75">
      <c r="B163" s="534"/>
      <c r="C163" s="535"/>
    </row>
    <row r="164" spans="2:3" ht="12.75">
      <c r="B164" s="318"/>
      <c r="C164" s="320"/>
    </row>
    <row r="165" spans="2:25" ht="154.5" customHeight="1">
      <c r="B165" s="770" t="s">
        <v>756</v>
      </c>
      <c r="C165" s="770"/>
      <c r="D165" s="770"/>
      <c r="E165" s="770"/>
      <c r="F165" s="770"/>
      <c r="G165" s="770"/>
      <c r="H165" s="770"/>
      <c r="I165" s="770"/>
      <c r="J165" s="770"/>
      <c r="K165" s="770"/>
      <c r="L165" s="770"/>
      <c r="M165" s="770"/>
      <c r="N165" s="770"/>
      <c r="O165" s="770"/>
      <c r="P165" s="770"/>
      <c r="Q165" s="770"/>
      <c r="R165" s="770"/>
      <c r="S165" s="770"/>
      <c r="T165" s="770"/>
      <c r="U165" s="770"/>
      <c r="V165" s="575"/>
      <c r="W165" s="575"/>
      <c r="X165" s="575"/>
      <c r="Y165" s="575"/>
    </row>
  </sheetData>
  <sheetProtection/>
  <mergeCells count="121">
    <mergeCell ref="B1:G1"/>
    <mergeCell ref="B2:J2"/>
    <mergeCell ref="B3:O3"/>
    <mergeCell ref="B4:Y4"/>
    <mergeCell ref="A5:D5"/>
    <mergeCell ref="I6:J6"/>
    <mergeCell ref="K6:L6"/>
    <mergeCell ref="W6:Y6"/>
    <mergeCell ref="C24:D24"/>
    <mergeCell ref="C20:D20"/>
    <mergeCell ref="Q6:R6"/>
    <mergeCell ref="S6:T6"/>
    <mergeCell ref="U6:U7"/>
    <mergeCell ref="V6:V7"/>
    <mergeCell ref="C14:D14"/>
    <mergeCell ref="B15:B16"/>
    <mergeCell ref="C15:C16"/>
    <mergeCell ref="C17:D17"/>
    <mergeCell ref="B18:B19"/>
    <mergeCell ref="C18:C19"/>
    <mergeCell ref="B25:B26"/>
    <mergeCell ref="B27:B28"/>
    <mergeCell ref="C29:D29"/>
    <mergeCell ref="B30:B33"/>
    <mergeCell ref="C30:C31"/>
    <mergeCell ref="C32:C33"/>
    <mergeCell ref="B21:B22"/>
    <mergeCell ref="C21:C22"/>
    <mergeCell ref="C43:D43"/>
    <mergeCell ref="B44:B47"/>
    <mergeCell ref="C44:C45"/>
    <mergeCell ref="C46:C47"/>
    <mergeCell ref="B48:B51"/>
    <mergeCell ref="C48:C49"/>
    <mergeCell ref="C50:C51"/>
    <mergeCell ref="C34:D34"/>
    <mergeCell ref="B35:B36"/>
    <mergeCell ref="C38:D38"/>
    <mergeCell ref="B39:B42"/>
    <mergeCell ref="C39:C40"/>
    <mergeCell ref="C41:C42"/>
    <mergeCell ref="C67:D67"/>
    <mergeCell ref="B68:B71"/>
    <mergeCell ref="C68:C69"/>
    <mergeCell ref="C70:C71"/>
    <mergeCell ref="B72:B75"/>
    <mergeCell ref="C72:C73"/>
    <mergeCell ref="C74:C75"/>
    <mergeCell ref="C52:D52"/>
    <mergeCell ref="B53:B55"/>
    <mergeCell ref="C53:C54"/>
    <mergeCell ref="C55:D55"/>
    <mergeCell ref="C60:D60"/>
    <mergeCell ref="B61:B66"/>
    <mergeCell ref="C61:C62"/>
    <mergeCell ref="C63:C64"/>
    <mergeCell ref="C91:D91"/>
    <mergeCell ref="B92:B96"/>
    <mergeCell ref="C92:C93"/>
    <mergeCell ref="C94:C95"/>
    <mergeCell ref="B76:B79"/>
    <mergeCell ref="C76:C77"/>
    <mergeCell ref="C78:C79"/>
    <mergeCell ref="B81:B84"/>
    <mergeCell ref="C81:C82"/>
    <mergeCell ref="C83:C84"/>
    <mergeCell ref="C117:D117"/>
    <mergeCell ref="B118:B119"/>
    <mergeCell ref="C118:C119"/>
    <mergeCell ref="C120:D120"/>
    <mergeCell ref="C122:D122"/>
    <mergeCell ref="B123:B130"/>
    <mergeCell ref="C123:C124"/>
    <mergeCell ref="C125:C126"/>
    <mergeCell ref="C130:D130"/>
    <mergeCell ref="Z145:AB146"/>
    <mergeCell ref="A146:D146"/>
    <mergeCell ref="B150:D150"/>
    <mergeCell ref="B151:D151"/>
    <mergeCell ref="A133:Y133"/>
    <mergeCell ref="A134:D134"/>
    <mergeCell ref="A135:D135"/>
    <mergeCell ref="A138:Y138"/>
    <mergeCell ref="Z138:AA141"/>
    <mergeCell ref="A139:D139"/>
    <mergeCell ref="A140:D140"/>
    <mergeCell ref="A141:D141"/>
    <mergeCell ref="Z134:AB135"/>
    <mergeCell ref="B152:D152"/>
    <mergeCell ref="B153:D153"/>
    <mergeCell ref="B154:D154"/>
    <mergeCell ref="B156:D156"/>
    <mergeCell ref="B157:D157"/>
    <mergeCell ref="B159:D159"/>
    <mergeCell ref="A144:Y144"/>
    <mergeCell ref="A145:D145"/>
    <mergeCell ref="B165:U165"/>
    <mergeCell ref="B109:B112"/>
    <mergeCell ref="C109:C110"/>
    <mergeCell ref="C111:C112"/>
    <mergeCell ref="B113:B116"/>
    <mergeCell ref="C113:C114"/>
    <mergeCell ref="C115:C116"/>
    <mergeCell ref="C108:D108"/>
    <mergeCell ref="G6:H6"/>
    <mergeCell ref="O6:P6"/>
    <mergeCell ref="E6:E7"/>
    <mergeCell ref="F6:F7"/>
    <mergeCell ref="M6:M7"/>
    <mergeCell ref="N6:N7"/>
    <mergeCell ref="C89:D89"/>
    <mergeCell ref="C99:D99"/>
    <mergeCell ref="B100:B103"/>
    <mergeCell ref="C100:C101"/>
    <mergeCell ref="C102:C103"/>
    <mergeCell ref="B104:B107"/>
    <mergeCell ref="C104:C105"/>
    <mergeCell ref="C106:C107"/>
    <mergeCell ref="B85:B88"/>
    <mergeCell ref="C85:C86"/>
    <mergeCell ref="C87:C88"/>
  </mergeCells>
  <printOptions horizontalCentered="1"/>
  <pageMargins left="0.1968503937007874" right="0.1968503937007874" top="0.5905511811023623" bottom="0.1968503937007874" header="0.3937007874015748" footer="0.3937007874015748"/>
  <pageSetup firstPageNumber="82" useFirstPageNumber="1" fitToHeight="1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M18"/>
  <sheetViews>
    <sheetView zoomScale="70" zoomScaleNormal="70" zoomScalePageLayoutView="0" workbookViewId="0" topLeftCell="A1">
      <selection activeCell="O8" sqref="O8"/>
    </sheetView>
  </sheetViews>
  <sheetFormatPr defaultColWidth="9.140625" defaultRowHeight="12.75"/>
  <cols>
    <col min="1" max="1" width="3.28125" style="0" bestFit="1" customWidth="1"/>
    <col min="2" max="2" width="48.57421875" style="0" customWidth="1"/>
    <col min="3" max="3" width="17.57421875" style="0" customWidth="1"/>
    <col min="4" max="4" width="14.00390625" style="0" customWidth="1"/>
    <col min="5" max="7" width="13.57421875" style="0" bestFit="1" customWidth="1"/>
    <col min="8" max="9" width="13.57421875" style="0" customWidth="1"/>
    <col min="10" max="10" width="17.28125" style="0" customWidth="1"/>
  </cols>
  <sheetData>
    <row r="1" spans="2:13" ht="12.75" customHeight="1">
      <c r="B1" s="605" t="s">
        <v>98</v>
      </c>
      <c r="C1" s="605"/>
      <c r="D1" s="605"/>
      <c r="G1" s="144"/>
      <c r="H1" s="144"/>
      <c r="I1" s="144"/>
      <c r="J1" s="9"/>
      <c r="K1" s="14"/>
      <c r="L1" s="14"/>
      <c r="M1" s="14"/>
    </row>
    <row r="2" spans="2:13" ht="12.75" customHeight="1">
      <c r="B2" s="606" t="s">
        <v>760</v>
      </c>
      <c r="C2" s="606"/>
      <c r="D2" s="606"/>
      <c r="E2" s="606"/>
      <c r="F2" s="606"/>
      <c r="G2" s="143"/>
      <c r="H2" s="143"/>
      <c r="I2" s="143"/>
      <c r="J2" s="143"/>
      <c r="K2" s="14"/>
      <c r="L2" s="14"/>
      <c r="M2" s="14"/>
    </row>
    <row r="3" spans="2:13" ht="12.75" customHeight="1">
      <c r="B3" s="814" t="s">
        <v>783</v>
      </c>
      <c r="C3" s="815"/>
      <c r="D3" s="815"/>
      <c r="E3" s="815"/>
      <c r="F3" s="815"/>
      <c r="G3" s="143"/>
      <c r="H3" s="143"/>
      <c r="I3" s="143"/>
      <c r="J3" s="143"/>
      <c r="K3" s="1"/>
      <c r="L3" s="1"/>
      <c r="M3" s="1"/>
    </row>
    <row r="4" spans="1:10" ht="65.25" customHeight="1">
      <c r="A4" s="687" t="s">
        <v>789</v>
      </c>
      <c r="B4" s="687"/>
      <c r="C4" s="687"/>
      <c r="D4" s="687"/>
      <c r="E4" s="687"/>
      <c r="F4" s="687"/>
      <c r="G4" s="687"/>
      <c r="H4" s="687"/>
      <c r="I4" s="687"/>
      <c r="J4" s="687"/>
    </row>
    <row r="5" spans="1:10" ht="50.25" customHeight="1">
      <c r="A5" s="68"/>
      <c r="B5" s="68"/>
      <c r="C5" s="816" t="s">
        <v>389</v>
      </c>
      <c r="D5" s="818" t="s">
        <v>390</v>
      </c>
      <c r="E5" s="818"/>
      <c r="F5" s="818" t="s">
        <v>391</v>
      </c>
      <c r="G5" s="818"/>
      <c r="H5" s="818" t="s">
        <v>392</v>
      </c>
      <c r="I5" s="818"/>
      <c r="J5" s="816" t="s">
        <v>393</v>
      </c>
    </row>
    <row r="6" spans="1:10" ht="81" customHeight="1">
      <c r="A6" s="109" t="s">
        <v>107</v>
      </c>
      <c r="B6" s="109" t="s">
        <v>100</v>
      </c>
      <c r="C6" s="817"/>
      <c r="D6" s="126" t="s">
        <v>95</v>
      </c>
      <c r="E6" s="126" t="s">
        <v>96</v>
      </c>
      <c r="F6" s="126" t="s">
        <v>95</v>
      </c>
      <c r="G6" s="126" t="s">
        <v>96</v>
      </c>
      <c r="H6" s="126" t="s">
        <v>95</v>
      </c>
      <c r="I6" s="126" t="s">
        <v>96</v>
      </c>
      <c r="J6" s="817"/>
    </row>
    <row r="7" spans="1:10" ht="12.75">
      <c r="A7" s="71" t="s">
        <v>58</v>
      </c>
      <c r="B7" s="71" t="s">
        <v>81</v>
      </c>
      <c r="C7" s="71" t="s">
        <v>189</v>
      </c>
      <c r="D7" s="71" t="s">
        <v>190</v>
      </c>
      <c r="E7" s="71" t="s">
        <v>191</v>
      </c>
      <c r="F7" s="71" t="s">
        <v>192</v>
      </c>
      <c r="G7" s="71" t="s">
        <v>193</v>
      </c>
      <c r="H7" s="71" t="s">
        <v>194</v>
      </c>
      <c r="I7" s="71" t="s">
        <v>195</v>
      </c>
      <c r="J7" s="71" t="s">
        <v>196</v>
      </c>
    </row>
    <row r="8" spans="1:10" ht="43.5" customHeight="1">
      <c r="A8" s="47"/>
      <c r="B8" s="48" t="s">
        <v>86</v>
      </c>
      <c r="C8" s="22">
        <f aca="true" t="shared" si="0" ref="C8:C14">E8+G8+I8+J8</f>
        <v>1</v>
      </c>
      <c r="D8" s="16"/>
      <c r="E8" s="4"/>
      <c r="F8" s="16"/>
      <c r="G8" s="4"/>
      <c r="H8" s="4"/>
      <c r="I8" s="4"/>
      <c r="J8" s="4">
        <v>1</v>
      </c>
    </row>
    <row r="9" spans="1:10" ht="30.75" customHeight="1">
      <c r="A9" s="47"/>
      <c r="B9" s="48" t="s">
        <v>394</v>
      </c>
      <c r="C9" s="22">
        <f t="shared" si="0"/>
        <v>0</v>
      </c>
      <c r="D9" s="16"/>
      <c r="E9" s="4"/>
      <c r="F9" s="16"/>
      <c r="G9" s="4"/>
      <c r="H9" s="4"/>
      <c r="I9" s="4"/>
      <c r="J9" s="4"/>
    </row>
    <row r="10" spans="1:10" ht="45" customHeight="1">
      <c r="A10" s="47"/>
      <c r="B10" s="190" t="s">
        <v>335</v>
      </c>
      <c r="C10" s="22">
        <f t="shared" si="0"/>
        <v>0</v>
      </c>
      <c r="D10" s="16"/>
      <c r="E10" s="4"/>
      <c r="F10" s="16"/>
      <c r="G10" s="4"/>
      <c r="H10" s="4"/>
      <c r="I10" s="4"/>
      <c r="J10" s="4"/>
    </row>
    <row r="11" spans="1:10" ht="57" customHeight="1">
      <c r="A11" s="47"/>
      <c r="B11" s="48" t="s">
        <v>87</v>
      </c>
      <c r="C11" s="22">
        <f t="shared" si="0"/>
        <v>0</v>
      </c>
      <c r="D11" s="16"/>
      <c r="E11" s="4"/>
      <c r="F11" s="16"/>
      <c r="G11" s="4"/>
      <c r="H11" s="4"/>
      <c r="I11" s="4"/>
      <c r="J11" s="4"/>
    </row>
    <row r="12" spans="1:10" ht="30.75" customHeight="1">
      <c r="A12" s="47"/>
      <c r="B12" s="48" t="s">
        <v>93</v>
      </c>
      <c r="C12" s="22">
        <f t="shared" si="0"/>
        <v>0</v>
      </c>
      <c r="D12" s="16"/>
      <c r="E12" s="4"/>
      <c r="F12" s="16"/>
      <c r="G12" s="4"/>
      <c r="H12" s="4"/>
      <c r="I12" s="4"/>
      <c r="J12" s="4"/>
    </row>
    <row r="13" spans="1:12" ht="57" customHeight="1">
      <c r="A13" s="47"/>
      <c r="B13" s="48" t="s">
        <v>601</v>
      </c>
      <c r="C13" s="22">
        <f t="shared" si="0"/>
        <v>0</v>
      </c>
      <c r="D13" s="16"/>
      <c r="E13" s="4"/>
      <c r="F13" s="16"/>
      <c r="G13" s="4"/>
      <c r="H13" s="4"/>
      <c r="I13" s="4"/>
      <c r="J13" s="4"/>
      <c r="K13" s="443"/>
      <c r="L13" s="444"/>
    </row>
    <row r="14" spans="1:10" ht="69.75" customHeight="1">
      <c r="A14" s="47"/>
      <c r="B14" s="53" t="s">
        <v>94</v>
      </c>
      <c r="C14" s="22">
        <f t="shared" si="0"/>
        <v>0</v>
      </c>
      <c r="D14" s="16"/>
      <c r="E14" s="4"/>
      <c r="F14" s="16"/>
      <c r="G14" s="4"/>
      <c r="H14" s="4"/>
      <c r="I14" s="4"/>
      <c r="J14" s="4"/>
    </row>
    <row r="15" spans="1:10" ht="17.25" customHeight="1">
      <c r="A15" s="110"/>
      <c r="B15" s="137" t="s">
        <v>80</v>
      </c>
      <c r="C15" s="79">
        <f aca="true" t="shared" si="1" ref="C15:J15">SUM(C8:C14)</f>
        <v>1</v>
      </c>
      <c r="D15" s="79">
        <f t="shared" si="1"/>
        <v>0</v>
      </c>
      <c r="E15" s="79">
        <f t="shared" si="1"/>
        <v>0</v>
      </c>
      <c r="F15" s="79">
        <f t="shared" si="1"/>
        <v>0</v>
      </c>
      <c r="G15" s="79">
        <f t="shared" si="1"/>
        <v>0</v>
      </c>
      <c r="H15" s="79">
        <f t="shared" si="1"/>
        <v>0</v>
      </c>
      <c r="I15" s="79">
        <f t="shared" si="1"/>
        <v>0</v>
      </c>
      <c r="J15" s="79">
        <f t="shared" si="1"/>
        <v>1</v>
      </c>
    </row>
    <row r="16" spans="1:10" ht="12.75">
      <c r="A16" s="1"/>
      <c r="B16" s="2"/>
      <c r="C16" s="2"/>
      <c r="D16" s="2"/>
      <c r="E16" s="2"/>
      <c r="F16" s="2"/>
      <c r="G16" s="2"/>
      <c r="H16" s="2"/>
      <c r="I16" s="2"/>
      <c r="J16" s="2"/>
    </row>
    <row r="18" ht="12.75">
      <c r="B18" s="51" t="s">
        <v>121</v>
      </c>
    </row>
  </sheetData>
  <sheetProtection/>
  <mergeCells count="9">
    <mergeCell ref="B3:F3"/>
    <mergeCell ref="B1:D1"/>
    <mergeCell ref="B2:F2"/>
    <mergeCell ref="C5:C6"/>
    <mergeCell ref="J5:J6"/>
    <mergeCell ref="A4:J4"/>
    <mergeCell ref="D5:E5"/>
    <mergeCell ref="F5:G5"/>
    <mergeCell ref="H5:I5"/>
  </mergeCells>
  <printOptions horizontalCentered="1"/>
  <pageMargins left="0.1968503937007874" right="0.1968503937007874" top="0.7874015748031497" bottom="0.5905511811023623" header="0.3937007874015748" footer="0.3937007874015748"/>
  <pageSetup firstPageNumber="87" useFirstPageNumber="1"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20"/>
  <sheetViews>
    <sheetView zoomScale="90" zoomScaleNormal="90" zoomScalePageLayoutView="0" workbookViewId="0" topLeftCell="A16">
      <selection activeCell="G20" sqref="G20"/>
    </sheetView>
  </sheetViews>
  <sheetFormatPr defaultColWidth="9.140625" defaultRowHeight="12.75"/>
  <cols>
    <col min="1" max="1" width="3.421875" style="0" bestFit="1" customWidth="1"/>
    <col min="2" max="2" width="37.7109375" style="0" customWidth="1"/>
    <col min="3" max="3" width="38.00390625" style="0" customWidth="1"/>
    <col min="4" max="4" width="7.7109375" style="0" bestFit="1" customWidth="1"/>
    <col min="5" max="10" width="6.7109375" style="0" customWidth="1"/>
    <col min="11" max="11" width="7.140625" style="0" customWidth="1"/>
    <col min="12" max="12" width="7.8515625" style="0" customWidth="1"/>
    <col min="13" max="13" width="7.7109375" style="0" customWidth="1"/>
    <col min="14" max="19" width="6.7109375" style="0" customWidth="1"/>
    <col min="20" max="20" width="6.28125" style="0" bestFit="1" customWidth="1"/>
    <col min="22" max="22" width="11.8515625" style="0" bestFit="1" customWidth="1"/>
  </cols>
  <sheetData>
    <row r="1" spans="2:3" ht="12.75">
      <c r="B1" s="7" t="s">
        <v>535</v>
      </c>
      <c r="C1" s="7"/>
    </row>
    <row r="2" spans="2:20" ht="12.75">
      <c r="B2" s="595" t="s">
        <v>760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</row>
    <row r="3" spans="2:20" ht="12.75">
      <c r="B3" s="595" t="s">
        <v>778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</row>
    <row r="4" spans="2:20" ht="54" customHeight="1">
      <c r="B4" s="596" t="s">
        <v>777</v>
      </c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</row>
    <row r="5" spans="2:20" ht="15.75">
      <c r="B5" s="603" t="s">
        <v>105</v>
      </c>
      <c r="C5" s="603"/>
      <c r="D5" s="24"/>
      <c r="E5" s="25"/>
      <c r="F5" s="25"/>
      <c r="G5" s="25"/>
      <c r="H5" s="24"/>
      <c r="I5" s="24"/>
      <c r="J5" s="24"/>
      <c r="K5" s="24"/>
      <c r="L5" s="24"/>
      <c r="M5" s="24"/>
      <c r="N5" s="24"/>
      <c r="O5" s="24"/>
      <c r="P5" s="24"/>
      <c r="Q5" s="25"/>
      <c r="R5" s="25"/>
      <c r="S5" s="24"/>
      <c r="T5" s="24"/>
    </row>
    <row r="6" spans="1:20" ht="28.5" customHeight="1">
      <c r="A6" s="74"/>
      <c r="B6" s="81"/>
      <c r="C6" s="68"/>
      <c r="D6" s="55"/>
      <c r="E6" s="597" t="s">
        <v>175</v>
      </c>
      <c r="F6" s="597"/>
      <c r="G6" s="597"/>
      <c r="H6" s="55"/>
      <c r="I6" s="56"/>
      <c r="J6" s="57"/>
      <c r="K6" s="57"/>
      <c r="L6" s="57"/>
      <c r="M6" s="593" t="s">
        <v>175</v>
      </c>
      <c r="N6" s="594"/>
      <c r="O6" s="58"/>
      <c r="P6" s="55"/>
      <c r="Q6" s="598" t="s">
        <v>10</v>
      </c>
      <c r="R6" s="599"/>
      <c r="S6" s="55"/>
      <c r="T6" s="55"/>
    </row>
    <row r="7" spans="1:20" ht="156">
      <c r="A7" s="284" t="s">
        <v>107</v>
      </c>
      <c r="B7" s="82" t="s">
        <v>176</v>
      </c>
      <c r="C7" s="83" t="s">
        <v>104</v>
      </c>
      <c r="D7" s="60" t="s">
        <v>124</v>
      </c>
      <c r="E7" s="60" t="s">
        <v>177</v>
      </c>
      <c r="F7" s="60" t="s">
        <v>178</v>
      </c>
      <c r="G7" s="60" t="s">
        <v>179</v>
      </c>
      <c r="H7" s="61" t="s">
        <v>180</v>
      </c>
      <c r="I7" s="62" t="s">
        <v>181</v>
      </c>
      <c r="J7" s="63" t="s">
        <v>230</v>
      </c>
      <c r="K7" s="60" t="s">
        <v>227</v>
      </c>
      <c r="L7" s="60" t="s">
        <v>9</v>
      </c>
      <c r="M7" s="64" t="s">
        <v>228</v>
      </c>
      <c r="N7" s="64" t="s">
        <v>229</v>
      </c>
      <c r="O7" s="60" t="s">
        <v>182</v>
      </c>
      <c r="P7" s="65" t="s">
        <v>183</v>
      </c>
      <c r="Q7" s="66" t="s">
        <v>184</v>
      </c>
      <c r="R7" s="67" t="s">
        <v>185</v>
      </c>
      <c r="S7" s="60" t="s">
        <v>186</v>
      </c>
      <c r="T7" s="60" t="s">
        <v>187</v>
      </c>
    </row>
    <row r="8" spans="1:20" ht="12.75">
      <c r="A8" s="74" t="s">
        <v>58</v>
      </c>
      <c r="B8" s="72" t="s">
        <v>81</v>
      </c>
      <c r="C8" s="69" t="s">
        <v>108</v>
      </c>
      <c r="D8" s="69" t="s">
        <v>189</v>
      </c>
      <c r="E8" s="69" t="s">
        <v>190</v>
      </c>
      <c r="F8" s="69" t="s">
        <v>191</v>
      </c>
      <c r="G8" s="70" t="s">
        <v>192</v>
      </c>
      <c r="H8" s="71" t="s">
        <v>193</v>
      </c>
      <c r="I8" s="71" t="s">
        <v>194</v>
      </c>
      <c r="J8" s="71" t="s">
        <v>195</v>
      </c>
      <c r="K8" s="71" t="s">
        <v>196</v>
      </c>
      <c r="L8" s="71" t="s">
        <v>197</v>
      </c>
      <c r="M8" s="71" t="s">
        <v>198</v>
      </c>
      <c r="N8" s="71" t="s">
        <v>199</v>
      </c>
      <c r="O8" s="72" t="s">
        <v>200</v>
      </c>
      <c r="P8" s="69" t="s">
        <v>201</v>
      </c>
      <c r="Q8" s="73" t="s">
        <v>202</v>
      </c>
      <c r="R8" s="69" t="s">
        <v>203</v>
      </c>
      <c r="S8" s="69" t="s">
        <v>204</v>
      </c>
      <c r="T8" s="69" t="s">
        <v>205</v>
      </c>
    </row>
    <row r="9" spans="1:20" ht="48" customHeight="1">
      <c r="A9" s="13"/>
      <c r="B9" s="26" t="s">
        <v>221</v>
      </c>
      <c r="C9" s="3" t="s">
        <v>233</v>
      </c>
      <c r="D9" s="564">
        <f>F9+G9</f>
        <v>2</v>
      </c>
      <c r="E9" s="44" t="s">
        <v>122</v>
      </c>
      <c r="F9" s="44">
        <v>2</v>
      </c>
      <c r="G9" s="44"/>
      <c r="H9" s="44" t="s">
        <v>122</v>
      </c>
      <c r="I9" s="44"/>
      <c r="J9" s="564">
        <f>IF((G9+I9)=(K9+L9),(K9+L9),"`ОШ!`")</f>
        <v>0</v>
      </c>
      <c r="K9" s="44"/>
      <c r="L9" s="44"/>
      <c r="M9" s="44"/>
      <c r="N9" s="44"/>
      <c r="O9" s="44" t="s">
        <v>122</v>
      </c>
      <c r="P9" s="564">
        <f>R9+S9+T9</f>
        <v>0</v>
      </c>
      <c r="Q9" s="44"/>
      <c r="R9" s="44"/>
      <c r="S9" s="44"/>
      <c r="T9" s="44"/>
    </row>
    <row r="10" spans="1:20" ht="48" customHeight="1">
      <c r="A10" s="13"/>
      <c r="B10" s="26" t="s">
        <v>300</v>
      </c>
      <c r="C10" s="3" t="s">
        <v>233</v>
      </c>
      <c r="D10" s="564">
        <f>F10+G10</f>
        <v>0</v>
      </c>
      <c r="E10" s="44" t="s">
        <v>122</v>
      </c>
      <c r="F10" s="44"/>
      <c r="G10" s="44"/>
      <c r="H10" s="44" t="s">
        <v>122</v>
      </c>
      <c r="I10" s="44"/>
      <c r="J10" s="564">
        <f>IF((G10+I10)=(K10+L10),(K10+L10),"`ОШ!`")</f>
        <v>0</v>
      </c>
      <c r="K10" s="44"/>
      <c r="L10" s="44"/>
      <c r="M10" s="44"/>
      <c r="N10" s="44"/>
      <c r="O10" s="44" t="s">
        <v>122</v>
      </c>
      <c r="P10" s="564">
        <f>R10+S10+T10</f>
        <v>0</v>
      </c>
      <c r="Q10" s="44"/>
      <c r="R10" s="44"/>
      <c r="S10" s="44"/>
      <c r="T10" s="44"/>
    </row>
    <row r="11" spans="1:20" ht="62.25" customHeight="1">
      <c r="A11" s="13"/>
      <c r="B11" s="26" t="s">
        <v>242</v>
      </c>
      <c r="C11" s="3" t="s">
        <v>233</v>
      </c>
      <c r="D11" s="564">
        <f>E11+F11+G11</f>
        <v>9</v>
      </c>
      <c r="E11" s="44"/>
      <c r="F11" s="44">
        <v>2</v>
      </c>
      <c r="G11" s="44">
        <v>7</v>
      </c>
      <c r="H11" s="44"/>
      <c r="I11" s="44"/>
      <c r="J11" s="564">
        <f>IF((G11+I11)=(K11+L11),(K11+L11),"`ОШ!`")</f>
        <v>7</v>
      </c>
      <c r="K11" s="44"/>
      <c r="L11" s="44">
        <v>7</v>
      </c>
      <c r="M11" s="44"/>
      <c r="N11" s="44"/>
      <c r="O11" s="44"/>
      <c r="P11" s="564">
        <f>R11+S11+T11</f>
        <v>4</v>
      </c>
      <c r="Q11" s="44"/>
      <c r="R11" s="44"/>
      <c r="S11" s="44">
        <v>4</v>
      </c>
      <c r="T11" s="44"/>
    </row>
    <row r="12" spans="1:20" ht="71.25" customHeight="1">
      <c r="A12" s="13"/>
      <c r="B12" s="26" t="s">
        <v>253</v>
      </c>
      <c r="C12" s="3" t="s">
        <v>233</v>
      </c>
      <c r="D12" s="564">
        <f>E12+F12+G12</f>
        <v>0</v>
      </c>
      <c r="E12" s="44"/>
      <c r="F12" s="44"/>
      <c r="G12" s="44"/>
      <c r="H12" s="44"/>
      <c r="I12" s="44"/>
      <c r="J12" s="564">
        <f>IF((G12+I12)=(K12+L12),(K12+L12),"`ОШ!`")</f>
        <v>0</v>
      </c>
      <c r="K12" s="44"/>
      <c r="L12" s="44"/>
      <c r="M12" s="44"/>
      <c r="N12" s="44"/>
      <c r="O12" s="44"/>
      <c r="P12" s="564">
        <f>R12+S12+T12</f>
        <v>0</v>
      </c>
      <c r="Q12" s="44"/>
      <c r="R12" s="44"/>
      <c r="S12" s="44"/>
      <c r="T12" s="44"/>
    </row>
    <row r="13" spans="1:20" ht="49.5" customHeight="1">
      <c r="A13" s="13"/>
      <c r="B13" s="26" t="s">
        <v>259</v>
      </c>
      <c r="C13" s="3" t="s">
        <v>233</v>
      </c>
      <c r="D13" s="564">
        <f>E13+F13+G13</f>
        <v>11</v>
      </c>
      <c r="E13" s="44"/>
      <c r="F13" s="44">
        <v>7</v>
      </c>
      <c r="G13" s="44">
        <v>4</v>
      </c>
      <c r="H13" s="44"/>
      <c r="I13" s="44"/>
      <c r="J13" s="564">
        <f>IF((G13+I13)=(K13+L13),(K13+L13),"`ОШ!`")</f>
        <v>4</v>
      </c>
      <c r="K13" s="44"/>
      <c r="L13" s="44">
        <v>4</v>
      </c>
      <c r="M13" s="44"/>
      <c r="N13" s="44"/>
      <c r="O13" s="44"/>
      <c r="P13" s="564">
        <f>R13+S13+T13</f>
        <v>2</v>
      </c>
      <c r="Q13" s="44"/>
      <c r="R13" s="44"/>
      <c r="S13" s="44">
        <v>2</v>
      </c>
      <c r="T13" s="44"/>
    </row>
    <row r="15" spans="2:4" ht="12.75">
      <c r="B15" s="602" t="s">
        <v>106</v>
      </c>
      <c r="C15" s="602"/>
      <c r="D15" s="602"/>
    </row>
    <row r="16" spans="1:20" ht="29.25" customHeight="1">
      <c r="A16" s="74"/>
      <c r="B16" s="81"/>
      <c r="C16" s="68"/>
      <c r="D16" s="55"/>
      <c r="E16" s="597" t="s">
        <v>175</v>
      </c>
      <c r="F16" s="597"/>
      <c r="G16" s="597"/>
      <c r="H16" s="55"/>
      <c r="I16" s="56"/>
      <c r="J16" s="57"/>
      <c r="K16" s="57"/>
      <c r="L16" s="57"/>
      <c r="M16" s="593" t="s">
        <v>175</v>
      </c>
      <c r="N16" s="594"/>
      <c r="O16" s="58"/>
      <c r="P16" s="55"/>
      <c r="Q16" s="598" t="s">
        <v>10</v>
      </c>
      <c r="R16" s="599"/>
      <c r="S16" s="55"/>
      <c r="T16" s="55"/>
    </row>
    <row r="17" spans="1:20" ht="129" customHeight="1">
      <c r="A17" s="284" t="s">
        <v>107</v>
      </c>
      <c r="B17" s="82" t="s">
        <v>176</v>
      </c>
      <c r="C17" s="83" t="s">
        <v>104</v>
      </c>
      <c r="D17" s="60" t="s">
        <v>124</v>
      </c>
      <c r="E17" s="60" t="s">
        <v>177</v>
      </c>
      <c r="F17" s="60" t="s">
        <v>178</v>
      </c>
      <c r="G17" s="60" t="s">
        <v>179</v>
      </c>
      <c r="H17" s="61" t="s">
        <v>180</v>
      </c>
      <c r="I17" s="62" t="s">
        <v>181</v>
      </c>
      <c r="J17" s="63" t="s">
        <v>230</v>
      </c>
      <c r="K17" s="60" t="s">
        <v>227</v>
      </c>
      <c r="L17" s="60" t="s">
        <v>9</v>
      </c>
      <c r="M17" s="64" t="s">
        <v>228</v>
      </c>
      <c r="N17" s="64" t="s">
        <v>229</v>
      </c>
      <c r="O17" s="60" t="s">
        <v>182</v>
      </c>
      <c r="P17" s="65" t="s">
        <v>183</v>
      </c>
      <c r="Q17" s="66" t="s">
        <v>184</v>
      </c>
      <c r="R17" s="67" t="s">
        <v>185</v>
      </c>
      <c r="S17" s="60" t="s">
        <v>186</v>
      </c>
      <c r="T17" s="60" t="s">
        <v>187</v>
      </c>
    </row>
    <row r="18" spans="1:20" ht="12.75">
      <c r="A18" s="74" t="s">
        <v>58</v>
      </c>
      <c r="B18" s="72" t="s">
        <v>81</v>
      </c>
      <c r="C18" s="69" t="s">
        <v>108</v>
      </c>
      <c r="D18" s="68" t="s">
        <v>189</v>
      </c>
      <c r="E18" s="68" t="s">
        <v>190</v>
      </c>
      <c r="F18" s="68" t="s">
        <v>191</v>
      </c>
      <c r="G18" s="84" t="s">
        <v>192</v>
      </c>
      <c r="H18" s="85" t="s">
        <v>193</v>
      </c>
      <c r="I18" s="85" t="s">
        <v>194</v>
      </c>
      <c r="J18" s="85" t="s">
        <v>195</v>
      </c>
      <c r="K18" s="85" t="s">
        <v>196</v>
      </c>
      <c r="L18" s="85" t="s">
        <v>197</v>
      </c>
      <c r="M18" s="85" t="s">
        <v>198</v>
      </c>
      <c r="N18" s="85" t="s">
        <v>199</v>
      </c>
      <c r="O18" s="81" t="s">
        <v>200</v>
      </c>
      <c r="P18" s="68" t="s">
        <v>201</v>
      </c>
      <c r="Q18" s="86" t="s">
        <v>202</v>
      </c>
      <c r="R18" s="68" t="s">
        <v>203</v>
      </c>
      <c r="S18" s="68" t="s">
        <v>204</v>
      </c>
      <c r="T18" s="68" t="s">
        <v>205</v>
      </c>
    </row>
    <row r="19" spans="1:20" ht="25.5">
      <c r="A19" s="13"/>
      <c r="B19" s="26" t="s">
        <v>259</v>
      </c>
      <c r="C19" s="23" t="s">
        <v>2</v>
      </c>
      <c r="D19" s="564">
        <f>E19+F19+G19</f>
        <v>1</v>
      </c>
      <c r="E19" s="44"/>
      <c r="F19" s="44"/>
      <c r="G19" s="44">
        <v>1</v>
      </c>
      <c r="H19" s="44"/>
      <c r="I19" s="44"/>
      <c r="J19" s="564">
        <f>IF((G19+I19)=(K19+L19),(K19+L19),"`ОШ!`")</f>
        <v>1</v>
      </c>
      <c r="K19" s="44"/>
      <c r="L19" s="44">
        <v>1</v>
      </c>
      <c r="M19" s="44"/>
      <c r="N19" s="44"/>
      <c r="O19" s="44"/>
      <c r="P19" s="564">
        <f>R19+S19+T19</f>
        <v>0</v>
      </c>
      <c r="Q19" s="44">
        <v>1</v>
      </c>
      <c r="R19" s="44"/>
      <c r="S19" s="44"/>
      <c r="T19" s="44"/>
    </row>
    <row r="20" spans="1:22" ht="25.5">
      <c r="A20" s="13"/>
      <c r="B20" s="26" t="s">
        <v>5</v>
      </c>
      <c r="C20" s="23" t="s">
        <v>2</v>
      </c>
      <c r="D20" s="564">
        <f>E20+F20+G20</f>
        <v>0</v>
      </c>
      <c r="E20" s="44"/>
      <c r="F20" s="44"/>
      <c r="G20" s="44"/>
      <c r="H20" s="44"/>
      <c r="I20" s="44"/>
      <c r="J20" s="564">
        <f>IF((G20+I20)=(K20+L20),(K20+L20),"`ОШ!`")</f>
        <v>0</v>
      </c>
      <c r="K20" s="44"/>
      <c r="L20" s="44"/>
      <c r="M20" s="44"/>
      <c r="N20" s="44"/>
      <c r="O20" s="44"/>
      <c r="P20" s="564">
        <f>R20+S20+T20</f>
        <v>0</v>
      </c>
      <c r="Q20" s="44"/>
      <c r="R20" s="44"/>
      <c r="S20" s="44"/>
      <c r="T20" s="44"/>
      <c r="U20" s="147"/>
      <c r="V20" s="140"/>
    </row>
  </sheetData>
  <sheetProtection/>
  <mergeCells count="11">
    <mergeCell ref="E16:G16"/>
    <mergeCell ref="Q16:R16"/>
    <mergeCell ref="M16:N16"/>
    <mergeCell ref="B15:D15"/>
    <mergeCell ref="B2:T2"/>
    <mergeCell ref="B3:T3"/>
    <mergeCell ref="B4:T4"/>
    <mergeCell ref="E6:G6"/>
    <mergeCell ref="Q6:R6"/>
    <mergeCell ref="M6:N6"/>
    <mergeCell ref="B5:C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"/>
  <sheetViews>
    <sheetView zoomScale="70" zoomScaleNormal="70" zoomScalePageLayoutView="0" workbookViewId="0" topLeftCell="A1">
      <selection activeCell="A1" sqref="A1:C1"/>
    </sheetView>
  </sheetViews>
  <sheetFormatPr defaultColWidth="9.140625" defaultRowHeight="12.75"/>
  <cols>
    <col min="2" max="2" width="44.7109375" style="0" customWidth="1"/>
    <col min="3" max="3" width="20.421875" style="0" customWidth="1"/>
  </cols>
  <sheetData>
    <row r="1" spans="1:8" ht="15" customHeight="1">
      <c r="A1" s="621" t="s">
        <v>346</v>
      </c>
      <c r="B1" s="621"/>
      <c r="C1" s="621"/>
      <c r="D1" s="189"/>
      <c r="E1" s="189"/>
      <c r="F1" s="189"/>
      <c r="G1" s="189"/>
      <c r="H1" s="189"/>
    </row>
    <row r="2" spans="1:5" ht="12.75">
      <c r="A2" s="595" t="s">
        <v>103</v>
      </c>
      <c r="B2" s="595"/>
      <c r="C2" s="595"/>
      <c r="D2" s="1"/>
      <c r="E2" s="1"/>
    </row>
    <row r="3" spans="1:5" ht="12.75">
      <c r="A3" s="823" t="s">
        <v>264</v>
      </c>
      <c r="B3" s="823"/>
      <c r="C3" s="823"/>
      <c r="D3" s="49"/>
      <c r="E3" s="49"/>
    </row>
    <row r="4" spans="1:5" ht="12.75">
      <c r="A4" s="128"/>
      <c r="B4" s="128"/>
      <c r="C4" s="128"/>
      <c r="D4" s="49"/>
      <c r="E4" s="49"/>
    </row>
    <row r="5" spans="1:8" ht="78.75" customHeight="1">
      <c r="A5" s="819" t="s">
        <v>336</v>
      </c>
      <c r="B5" s="819"/>
      <c r="C5" s="819"/>
      <c r="D5" s="127"/>
      <c r="E5" s="127"/>
      <c r="F5" s="127"/>
      <c r="G5" s="127"/>
      <c r="H5" s="127"/>
    </row>
    <row r="7" spans="1:3" ht="27" customHeight="1">
      <c r="A7" s="129" t="s">
        <v>337</v>
      </c>
      <c r="B7" s="129" t="s">
        <v>338</v>
      </c>
      <c r="C7" s="129" t="s">
        <v>265</v>
      </c>
    </row>
    <row r="8" spans="1:3" ht="12.75">
      <c r="A8" s="130" t="s">
        <v>58</v>
      </c>
      <c r="B8" s="130" t="s">
        <v>81</v>
      </c>
      <c r="C8" s="130">
        <v>1</v>
      </c>
    </row>
    <row r="9" spans="1:3" ht="108.75" customHeight="1">
      <c r="A9" s="820" t="s">
        <v>266</v>
      </c>
      <c r="B9" s="131" t="s">
        <v>339</v>
      </c>
      <c r="C9" s="13"/>
    </row>
    <row r="10" spans="1:3" ht="15.75">
      <c r="A10" s="821"/>
      <c r="B10" s="131" t="s">
        <v>340</v>
      </c>
      <c r="C10" s="13"/>
    </row>
    <row r="11" spans="1:3" ht="15.75">
      <c r="A11" s="822"/>
      <c r="B11" s="131" t="s">
        <v>341</v>
      </c>
      <c r="C11" s="13"/>
    </row>
    <row r="12" spans="1:3" ht="63" customHeight="1">
      <c r="A12" s="820" t="s">
        <v>267</v>
      </c>
      <c r="B12" s="131" t="s">
        <v>342</v>
      </c>
      <c r="C12" s="13"/>
    </row>
    <row r="13" spans="1:3" ht="15.75">
      <c r="A13" s="821"/>
      <c r="B13" s="131" t="s">
        <v>340</v>
      </c>
      <c r="C13" s="13"/>
    </row>
    <row r="14" spans="1:3" ht="15.75">
      <c r="A14" s="822"/>
      <c r="B14" s="131" t="s">
        <v>341</v>
      </c>
      <c r="C14" s="13"/>
    </row>
    <row r="15" spans="1:3" ht="45.75" customHeight="1">
      <c r="A15" s="820" t="s">
        <v>268</v>
      </c>
      <c r="B15" s="131" t="s">
        <v>343</v>
      </c>
      <c r="C15" s="13"/>
    </row>
    <row r="16" spans="1:3" ht="15.75">
      <c r="A16" s="821"/>
      <c r="B16" s="131" t="s">
        <v>340</v>
      </c>
      <c r="C16" s="13"/>
    </row>
    <row r="17" spans="1:3" ht="15.75">
      <c r="A17" s="822"/>
      <c r="B17" s="131" t="s">
        <v>341</v>
      </c>
      <c r="C17" s="13"/>
    </row>
  </sheetData>
  <sheetProtection/>
  <mergeCells count="7">
    <mergeCell ref="A5:C5"/>
    <mergeCell ref="A9:A11"/>
    <mergeCell ref="A12:A14"/>
    <mergeCell ref="A15:A17"/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"/>
  <sheetViews>
    <sheetView zoomScale="70" zoomScaleNormal="70" zoomScalePageLayoutView="0" workbookViewId="0" topLeftCell="A1">
      <selection activeCell="M5" sqref="M5"/>
    </sheetView>
  </sheetViews>
  <sheetFormatPr defaultColWidth="9.140625" defaultRowHeight="12.75"/>
  <cols>
    <col min="1" max="1" width="25.00390625" style="233" customWidth="1"/>
    <col min="2" max="2" width="12.57421875" style="233" customWidth="1"/>
    <col min="3" max="3" width="8.57421875" style="233" customWidth="1"/>
    <col min="4" max="4" width="13.140625" style="233" customWidth="1"/>
    <col min="5" max="5" width="14.140625" style="233" customWidth="1"/>
    <col min="6" max="6" width="8.140625" style="233" customWidth="1"/>
    <col min="7" max="7" width="13.57421875" style="233" customWidth="1"/>
    <col min="8" max="8" width="11.421875" style="233" customWidth="1"/>
    <col min="9" max="9" width="13.7109375" style="233" customWidth="1"/>
    <col min="10" max="10" width="8.421875" style="233" customWidth="1"/>
    <col min="11" max="11" width="13.57421875" style="233" customWidth="1"/>
    <col min="12" max="12" width="9.140625" style="233" customWidth="1"/>
    <col min="13" max="16384" width="8.8515625" style="233" customWidth="1"/>
  </cols>
  <sheetData>
    <row r="1" spans="1:11" ht="18.75">
      <c r="A1" s="837" t="s">
        <v>211</v>
      </c>
      <c r="B1" s="837"/>
      <c r="C1" s="837"/>
      <c r="D1" s="837"/>
      <c r="E1" s="838"/>
      <c r="F1" s="838"/>
      <c r="G1" s="838"/>
      <c r="H1" s="838"/>
      <c r="I1" s="838"/>
      <c r="J1" s="838"/>
      <c r="K1" s="838"/>
    </row>
    <row r="2" spans="1:11" ht="12.75">
      <c r="A2" s="839" t="s">
        <v>785</v>
      </c>
      <c r="B2" s="839"/>
      <c r="C2" s="839"/>
      <c r="D2" s="839"/>
      <c r="E2" s="839"/>
      <c r="F2" s="839"/>
      <c r="G2" s="236"/>
      <c r="H2" s="236"/>
      <c r="I2" s="236"/>
      <c r="J2" s="236"/>
      <c r="K2" s="236"/>
    </row>
    <row r="3" spans="1:11" ht="12.75">
      <c r="A3" s="840" t="s">
        <v>786</v>
      </c>
      <c r="B3" s="840"/>
      <c r="C3" s="840"/>
      <c r="D3" s="840"/>
      <c r="E3" s="840"/>
      <c r="F3" s="840"/>
      <c r="G3" s="553"/>
      <c r="H3" s="553"/>
      <c r="I3" s="553"/>
      <c r="J3" s="553"/>
      <c r="K3" s="553"/>
    </row>
    <row r="4" spans="1:11" ht="50.25" customHeight="1">
      <c r="A4" s="841" t="s">
        <v>788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</row>
    <row r="5" spans="1:11" ht="94.5" customHeight="1">
      <c r="A5" s="827" t="s">
        <v>721</v>
      </c>
      <c r="B5" s="827" t="s">
        <v>722</v>
      </c>
      <c r="C5" s="832" t="s">
        <v>723</v>
      </c>
      <c r="D5" s="833"/>
      <c r="E5" s="834"/>
      <c r="F5" s="834" t="s">
        <v>724</v>
      </c>
      <c r="G5" s="834"/>
      <c r="H5" s="832" t="s">
        <v>725</v>
      </c>
      <c r="I5" s="834"/>
      <c r="J5" s="834" t="s">
        <v>726</v>
      </c>
      <c r="K5" s="834"/>
    </row>
    <row r="6" spans="1:11" ht="12.75">
      <c r="A6" s="828"/>
      <c r="B6" s="830"/>
      <c r="C6" s="824" t="s">
        <v>727</v>
      </c>
      <c r="D6" s="835" t="s">
        <v>728</v>
      </c>
      <c r="E6" s="836"/>
      <c r="F6" s="824" t="s">
        <v>729</v>
      </c>
      <c r="G6" s="151" t="s">
        <v>728</v>
      </c>
      <c r="H6" s="824" t="s">
        <v>729</v>
      </c>
      <c r="I6" s="151" t="s">
        <v>728</v>
      </c>
      <c r="J6" s="824" t="s">
        <v>729</v>
      </c>
      <c r="K6" s="151" t="s">
        <v>728</v>
      </c>
    </row>
    <row r="7" spans="1:11" ht="63.75">
      <c r="A7" s="829"/>
      <c r="B7" s="831"/>
      <c r="C7" s="825"/>
      <c r="D7" s="554" t="s">
        <v>730</v>
      </c>
      <c r="E7" s="554" t="s">
        <v>731</v>
      </c>
      <c r="F7" s="825"/>
      <c r="G7" s="554" t="s">
        <v>732</v>
      </c>
      <c r="H7" s="825"/>
      <c r="I7" s="554" t="s">
        <v>732</v>
      </c>
      <c r="J7" s="825"/>
      <c r="K7" s="554" t="s">
        <v>732</v>
      </c>
    </row>
    <row r="8" spans="1:11" ht="12.75">
      <c r="A8" s="555" t="s">
        <v>58</v>
      </c>
      <c r="B8" s="555">
        <v>1</v>
      </c>
      <c r="C8" s="176">
        <v>2</v>
      </c>
      <c r="D8" s="555">
        <v>3</v>
      </c>
      <c r="E8" s="555">
        <v>4</v>
      </c>
      <c r="F8" s="176">
        <v>5</v>
      </c>
      <c r="G8" s="555">
        <v>6</v>
      </c>
      <c r="H8" s="555">
        <v>7</v>
      </c>
      <c r="I8" s="176">
        <v>8</v>
      </c>
      <c r="J8" s="555">
        <v>9</v>
      </c>
      <c r="K8" s="555">
        <v>10</v>
      </c>
    </row>
    <row r="9" spans="1:11" ht="25.5">
      <c r="A9" s="556" t="s">
        <v>733</v>
      </c>
      <c r="B9" s="578">
        <f>SUM(D9,G9,I9)</f>
        <v>0</v>
      </c>
      <c r="C9" s="557"/>
      <c r="D9" s="557"/>
      <c r="E9" s="557"/>
      <c r="F9" s="557"/>
      <c r="G9" s="557"/>
      <c r="H9" s="557"/>
      <c r="I9" s="557"/>
      <c r="J9" s="557"/>
      <c r="K9" s="557"/>
    </row>
    <row r="10" spans="1:11" ht="12.75">
      <c r="A10" s="558" t="s">
        <v>734</v>
      </c>
      <c r="B10" s="578">
        <f>SUM(D10,G10,I10)</f>
        <v>0</v>
      </c>
      <c r="C10" s="557"/>
      <c r="D10" s="557"/>
      <c r="E10" s="557"/>
      <c r="F10" s="557"/>
      <c r="G10" s="557"/>
      <c r="H10" s="557"/>
      <c r="I10" s="557"/>
      <c r="J10" s="557"/>
      <c r="K10" s="557"/>
    </row>
    <row r="11" spans="1:11" ht="51">
      <c r="A11" s="558" t="s">
        <v>735</v>
      </c>
      <c r="B11" s="578">
        <f>SUM(D11,G11,I11)</f>
        <v>0</v>
      </c>
      <c r="C11" s="557"/>
      <c r="D11" s="557"/>
      <c r="E11" s="557"/>
      <c r="F11" s="557"/>
      <c r="G11" s="557"/>
      <c r="H11" s="557"/>
      <c r="I11" s="557"/>
      <c r="J11" s="557"/>
      <c r="K11" s="557"/>
    </row>
    <row r="12" spans="1:11" ht="12.75">
      <c r="A12" s="556" t="s">
        <v>736</v>
      </c>
      <c r="B12" s="578">
        <f>SUM(D12,G12,I12)</f>
        <v>0</v>
      </c>
      <c r="C12" s="557"/>
      <c r="D12" s="557"/>
      <c r="E12" s="557"/>
      <c r="F12" s="557"/>
      <c r="G12" s="557"/>
      <c r="H12" s="557"/>
      <c r="I12" s="557"/>
      <c r="J12" s="557"/>
      <c r="K12" s="557"/>
    </row>
    <row r="13" spans="1:11" ht="12.75">
      <c r="A13" s="559" t="s">
        <v>80</v>
      </c>
      <c r="B13" s="578">
        <f>B9+B12</f>
        <v>0</v>
      </c>
      <c r="C13" s="578">
        <f aca="true" t="shared" si="0" ref="C13:K13">C9+C12</f>
        <v>0</v>
      </c>
      <c r="D13" s="578">
        <f t="shared" si="0"/>
        <v>0</v>
      </c>
      <c r="E13" s="578">
        <f t="shared" si="0"/>
        <v>0</v>
      </c>
      <c r="F13" s="578">
        <f t="shared" si="0"/>
        <v>0</v>
      </c>
      <c r="G13" s="578">
        <f t="shared" si="0"/>
        <v>0</v>
      </c>
      <c r="H13" s="578">
        <f t="shared" si="0"/>
        <v>0</v>
      </c>
      <c r="I13" s="578">
        <f t="shared" si="0"/>
        <v>0</v>
      </c>
      <c r="J13" s="578">
        <f t="shared" si="0"/>
        <v>0</v>
      </c>
      <c r="K13" s="578">
        <f t="shared" si="0"/>
        <v>0</v>
      </c>
    </row>
    <row r="14" spans="1:11" ht="34.5" customHeight="1">
      <c r="A14" s="826" t="s">
        <v>737</v>
      </c>
      <c r="B14" s="826"/>
      <c r="C14" s="826"/>
      <c r="D14" s="826"/>
      <c r="E14" s="826"/>
      <c r="F14" s="826"/>
      <c r="G14" s="826"/>
      <c r="H14" s="826"/>
      <c r="I14" s="826"/>
      <c r="J14" s="826"/>
      <c r="K14" s="826"/>
    </row>
    <row r="16" ht="12.75">
      <c r="A16" s="560" t="s">
        <v>121</v>
      </c>
    </row>
  </sheetData>
  <sheetProtection/>
  <protectedRanges>
    <protectedRange sqref="A1:D3 E2:F3" name="Диапазон7_3"/>
  </protectedRanges>
  <mergeCells count="17">
    <mergeCell ref="A1:D1"/>
    <mergeCell ref="E1:K1"/>
    <mergeCell ref="A2:F2"/>
    <mergeCell ref="A3:F3"/>
    <mergeCell ref="A4:K4"/>
    <mergeCell ref="J6:J7"/>
    <mergeCell ref="A14:K14"/>
    <mergeCell ref="A5:A7"/>
    <mergeCell ref="B5:B7"/>
    <mergeCell ref="C5:E5"/>
    <mergeCell ref="F5:G5"/>
    <mergeCell ref="H5:I5"/>
    <mergeCell ref="J5:K5"/>
    <mergeCell ref="C6:C7"/>
    <mergeCell ref="D6:E6"/>
    <mergeCell ref="F6:F7"/>
    <mergeCell ref="H6:H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U21"/>
  <sheetViews>
    <sheetView zoomScale="110" zoomScaleNormal="110" zoomScalePageLayoutView="0" workbookViewId="0" topLeftCell="B7">
      <selection activeCell="B15" sqref="B15"/>
    </sheetView>
  </sheetViews>
  <sheetFormatPr defaultColWidth="9.140625" defaultRowHeight="12.75"/>
  <cols>
    <col min="1" max="1" width="3.28125" style="148" bestFit="1" customWidth="1"/>
    <col min="2" max="2" width="11.00390625" style="148" bestFit="1" customWidth="1"/>
    <col min="3" max="3" width="10.57421875" style="148" customWidth="1"/>
    <col min="4" max="4" width="5.7109375" style="148" bestFit="1" customWidth="1"/>
    <col min="5" max="5" width="6.28125" style="148" bestFit="1" customWidth="1"/>
    <col min="6" max="6" width="8.28125" style="148" bestFit="1" customWidth="1"/>
    <col min="7" max="7" width="7.57421875" style="148" bestFit="1" customWidth="1"/>
    <col min="8" max="8" width="9.421875" style="148" bestFit="1" customWidth="1"/>
    <col min="9" max="9" width="6.8515625" style="148" customWidth="1"/>
    <col min="10" max="10" width="7.28125" style="148" bestFit="1" customWidth="1"/>
    <col min="11" max="11" width="6.8515625" style="148" bestFit="1" customWidth="1"/>
    <col min="12" max="12" width="7.28125" style="148" bestFit="1" customWidth="1"/>
    <col min="13" max="13" width="6.8515625" style="148" bestFit="1" customWidth="1"/>
    <col min="14" max="14" width="7.28125" style="148" bestFit="1" customWidth="1"/>
    <col min="15" max="15" width="6.8515625" style="148" bestFit="1" customWidth="1"/>
    <col min="16" max="16" width="7.28125" style="148" bestFit="1" customWidth="1"/>
    <col min="17" max="17" width="6.8515625" style="148" bestFit="1" customWidth="1"/>
    <col min="18" max="21" width="8.28125" style="148" bestFit="1" customWidth="1"/>
    <col min="22" max="16384" width="8.8515625" style="148" customWidth="1"/>
  </cols>
  <sheetData>
    <row r="1" spans="2:17" ht="14.25">
      <c r="B1" s="842" t="s">
        <v>395</v>
      </c>
      <c r="C1" s="842"/>
      <c r="D1" s="842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2:17" ht="12.75">
      <c r="B2" s="609" t="s">
        <v>760</v>
      </c>
      <c r="C2" s="609"/>
      <c r="D2" s="609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2:17" ht="12.75" customHeight="1">
      <c r="B3" s="609" t="s">
        <v>761</v>
      </c>
      <c r="C3" s="609"/>
      <c r="D3" s="609"/>
      <c r="E3" s="609"/>
      <c r="F3" s="609"/>
      <c r="G3" s="609"/>
      <c r="H3" s="609"/>
      <c r="I3" s="609"/>
      <c r="J3" s="609"/>
      <c r="K3" s="609"/>
      <c r="L3" s="149"/>
      <c r="M3" s="149"/>
      <c r="N3" s="149"/>
      <c r="O3" s="149"/>
      <c r="P3" s="149"/>
      <c r="Q3" s="149"/>
    </row>
    <row r="4" spans="2:21" ht="45" customHeight="1">
      <c r="B4" s="843" t="s">
        <v>762</v>
      </c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</row>
    <row r="5" spans="1:21" ht="12.75">
      <c r="A5" s="191"/>
      <c r="B5" s="192"/>
      <c r="C5" s="192"/>
      <c r="D5" s="193"/>
      <c r="E5" s="193"/>
      <c r="F5" s="844" t="s">
        <v>396</v>
      </c>
      <c r="G5" s="844"/>
      <c r="H5" s="844"/>
      <c r="I5" s="844"/>
      <c r="J5" s="844" t="s">
        <v>397</v>
      </c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844"/>
    </row>
    <row r="6" spans="1:21" ht="24" customHeight="1">
      <c r="A6" s="194"/>
      <c r="B6" s="195"/>
      <c r="C6" s="195"/>
      <c r="D6" s="196"/>
      <c r="E6" s="196"/>
      <c r="F6" s="197"/>
      <c r="G6" s="197"/>
      <c r="H6" s="197"/>
      <c r="I6" s="197"/>
      <c r="J6" s="845"/>
      <c r="K6" s="846"/>
      <c r="L6" s="845"/>
      <c r="M6" s="846"/>
      <c r="N6" s="845"/>
      <c r="O6" s="846"/>
      <c r="P6" s="845"/>
      <c r="Q6" s="846"/>
      <c r="R6" s="847" t="s">
        <v>398</v>
      </c>
      <c r="S6" s="848"/>
      <c r="T6" s="848"/>
      <c r="U6" s="849"/>
    </row>
    <row r="7" spans="1:21" ht="117" customHeight="1">
      <c r="A7" s="198" t="s">
        <v>116</v>
      </c>
      <c r="B7" s="199" t="s">
        <v>399</v>
      </c>
      <c r="C7" s="851" t="s">
        <v>400</v>
      </c>
      <c r="D7" s="851" t="s">
        <v>401</v>
      </c>
      <c r="E7" s="851" t="s">
        <v>402</v>
      </c>
      <c r="F7" s="851" t="s">
        <v>403</v>
      </c>
      <c r="G7" s="851" t="s">
        <v>404</v>
      </c>
      <c r="H7" s="851" t="s">
        <v>405</v>
      </c>
      <c r="I7" s="851" t="s">
        <v>406</v>
      </c>
      <c r="J7" s="853" t="s">
        <v>407</v>
      </c>
      <c r="K7" s="854"/>
      <c r="L7" s="852" t="s">
        <v>408</v>
      </c>
      <c r="M7" s="852"/>
      <c r="N7" s="855" t="s">
        <v>409</v>
      </c>
      <c r="O7" s="855"/>
      <c r="P7" s="855" t="s">
        <v>410</v>
      </c>
      <c r="Q7" s="855"/>
      <c r="R7" s="850" t="s">
        <v>411</v>
      </c>
      <c r="S7" s="850"/>
      <c r="T7" s="850" t="s">
        <v>412</v>
      </c>
      <c r="U7" s="850"/>
    </row>
    <row r="8" spans="1:21" ht="90.75" customHeight="1">
      <c r="A8" s="200"/>
      <c r="B8" s="201"/>
      <c r="C8" s="852"/>
      <c r="D8" s="852"/>
      <c r="E8" s="852"/>
      <c r="F8" s="852"/>
      <c r="G8" s="852"/>
      <c r="H8" s="852"/>
      <c r="I8" s="852"/>
      <c r="J8" s="202" t="s">
        <v>413</v>
      </c>
      <c r="K8" s="202" t="s">
        <v>414</v>
      </c>
      <c r="L8" s="202" t="s">
        <v>413</v>
      </c>
      <c r="M8" s="202" t="s">
        <v>414</v>
      </c>
      <c r="N8" s="202" t="s">
        <v>413</v>
      </c>
      <c r="O8" s="202" t="s">
        <v>414</v>
      </c>
      <c r="P8" s="202" t="s">
        <v>413</v>
      </c>
      <c r="Q8" s="202" t="s">
        <v>414</v>
      </c>
      <c r="R8" s="202" t="s">
        <v>415</v>
      </c>
      <c r="S8" s="202" t="s">
        <v>416</v>
      </c>
      <c r="T8" s="202" t="s">
        <v>415</v>
      </c>
      <c r="U8" s="202" t="s">
        <v>416</v>
      </c>
    </row>
    <row r="9" spans="1:21" ht="12.75">
      <c r="A9" s="203" t="s">
        <v>58</v>
      </c>
      <c r="B9" s="204" t="s">
        <v>81</v>
      </c>
      <c r="C9" s="204" t="s">
        <v>189</v>
      </c>
      <c r="D9" s="204" t="s">
        <v>190</v>
      </c>
      <c r="E9" s="204" t="s">
        <v>191</v>
      </c>
      <c r="F9" s="204" t="s">
        <v>192</v>
      </c>
      <c r="G9" s="204" t="s">
        <v>193</v>
      </c>
      <c r="H9" s="204" t="s">
        <v>194</v>
      </c>
      <c r="I9" s="204" t="s">
        <v>195</v>
      </c>
      <c r="J9" s="204" t="s">
        <v>196</v>
      </c>
      <c r="K9" s="204" t="s">
        <v>197</v>
      </c>
      <c r="L9" s="204" t="s">
        <v>198</v>
      </c>
      <c r="M9" s="204" t="s">
        <v>199</v>
      </c>
      <c r="N9" s="204" t="s">
        <v>200</v>
      </c>
      <c r="O9" s="204" t="s">
        <v>201</v>
      </c>
      <c r="P9" s="204" t="s">
        <v>202</v>
      </c>
      <c r="Q9" s="204" t="s">
        <v>203</v>
      </c>
      <c r="R9" s="204" t="s">
        <v>204</v>
      </c>
      <c r="S9" s="204" t="s">
        <v>205</v>
      </c>
      <c r="T9" s="204" t="s">
        <v>417</v>
      </c>
      <c r="U9" s="204" t="s">
        <v>418</v>
      </c>
    </row>
    <row r="10" spans="1:21" ht="36" customHeight="1">
      <c r="A10" s="205"/>
      <c r="B10" s="206" t="s">
        <v>419</v>
      </c>
      <c r="C10" s="207">
        <v>4</v>
      </c>
      <c r="D10" s="207">
        <v>3</v>
      </c>
      <c r="E10" s="207">
        <v>1</v>
      </c>
      <c r="F10" s="207"/>
      <c r="G10" s="207"/>
      <c r="H10" s="207">
        <v>4</v>
      </c>
      <c r="I10" s="207"/>
      <c r="J10" s="207"/>
      <c r="K10" s="207">
        <v>5</v>
      </c>
      <c r="L10" s="207"/>
      <c r="M10" s="207">
        <v>5</v>
      </c>
      <c r="N10" s="207"/>
      <c r="O10" s="207">
        <v>2</v>
      </c>
      <c r="P10" s="207"/>
      <c r="Q10" s="207">
        <v>2</v>
      </c>
      <c r="R10" s="207"/>
      <c r="S10" s="207">
        <v>2</v>
      </c>
      <c r="T10" s="207"/>
      <c r="U10" s="207"/>
    </row>
    <row r="11" spans="1:21" ht="24">
      <c r="A11" s="205"/>
      <c r="B11" s="208" t="s">
        <v>420</v>
      </c>
      <c r="C11" s="209"/>
      <c r="D11" s="209"/>
      <c r="E11" s="209"/>
      <c r="F11" s="209"/>
      <c r="G11" s="209"/>
      <c r="H11" s="209">
        <v>4</v>
      </c>
      <c r="I11" s="209"/>
      <c r="J11" s="209"/>
      <c r="K11" s="209">
        <v>5</v>
      </c>
      <c r="L11" s="209"/>
      <c r="M11" s="209">
        <v>5</v>
      </c>
      <c r="N11" s="209"/>
      <c r="O11" s="209">
        <v>2</v>
      </c>
      <c r="P11" s="209"/>
      <c r="Q11" s="209">
        <v>2</v>
      </c>
      <c r="R11" s="205"/>
      <c r="S11" s="205">
        <v>2</v>
      </c>
      <c r="T11" s="205"/>
      <c r="U11" s="205"/>
    </row>
    <row r="12" spans="1:21" ht="12.75">
      <c r="A12" s="205"/>
      <c r="B12" s="208" t="s">
        <v>421</v>
      </c>
      <c r="C12" s="209">
        <v>1</v>
      </c>
      <c r="D12" s="209">
        <v>1</v>
      </c>
      <c r="E12" s="209"/>
      <c r="F12" s="209"/>
      <c r="G12" s="209"/>
      <c r="H12" s="209">
        <v>1</v>
      </c>
      <c r="I12" s="209"/>
      <c r="J12" s="209"/>
      <c r="K12" s="209">
        <v>5</v>
      </c>
      <c r="L12" s="209"/>
      <c r="M12" s="209">
        <v>5</v>
      </c>
      <c r="N12" s="209"/>
      <c r="O12" s="209">
        <v>2</v>
      </c>
      <c r="P12" s="209"/>
      <c r="Q12" s="209">
        <v>2</v>
      </c>
      <c r="R12" s="205"/>
      <c r="S12" s="205">
        <v>2</v>
      </c>
      <c r="T12" s="205"/>
      <c r="U12" s="205"/>
    </row>
    <row r="13" spans="1:21" ht="12.75">
      <c r="A13" s="205"/>
      <c r="B13" s="208" t="s">
        <v>422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5"/>
      <c r="S13" s="205"/>
      <c r="T13" s="205"/>
      <c r="U13" s="205"/>
    </row>
    <row r="14" spans="1:21" ht="12.75">
      <c r="A14" s="205"/>
      <c r="B14" s="208" t="s">
        <v>423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5"/>
      <c r="S14" s="205"/>
      <c r="T14" s="205"/>
      <c r="U14" s="205"/>
    </row>
    <row r="15" spans="1:21" ht="12.75">
      <c r="A15" s="205"/>
      <c r="B15" s="208" t="s">
        <v>424</v>
      </c>
      <c r="C15" s="209">
        <v>2</v>
      </c>
      <c r="D15" s="209">
        <v>2</v>
      </c>
      <c r="E15" s="209"/>
      <c r="F15" s="209"/>
      <c r="G15" s="209"/>
      <c r="H15" s="209">
        <v>2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5"/>
      <c r="S15" s="205"/>
      <c r="T15" s="205"/>
      <c r="U15" s="205"/>
    </row>
    <row r="16" spans="1:21" ht="12.75">
      <c r="A16" s="205"/>
      <c r="B16" s="208" t="s">
        <v>425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5"/>
      <c r="S16" s="205"/>
      <c r="T16" s="205"/>
      <c r="U16" s="205"/>
    </row>
    <row r="17" spans="1:21" ht="24">
      <c r="A17" s="205"/>
      <c r="B17" s="208" t="s">
        <v>426</v>
      </c>
      <c r="C17" s="209">
        <v>1</v>
      </c>
      <c r="D17" s="209"/>
      <c r="E17" s="209">
        <v>1</v>
      </c>
      <c r="F17" s="209"/>
      <c r="G17" s="209"/>
      <c r="H17" s="209">
        <v>1</v>
      </c>
      <c r="I17" s="209"/>
      <c r="J17" s="209"/>
      <c r="K17" s="209"/>
      <c r="L17" s="209"/>
      <c r="M17" s="209"/>
      <c r="N17" s="209"/>
      <c r="O17" s="209"/>
      <c r="P17" s="209"/>
      <c r="Q17" s="209"/>
      <c r="R17" s="205"/>
      <c r="S17" s="205"/>
      <c r="T17" s="205"/>
      <c r="U17" s="205"/>
    </row>
    <row r="18" spans="1:21" ht="12.75">
      <c r="A18" s="205"/>
      <c r="B18" s="208" t="s">
        <v>427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5"/>
      <c r="S18" s="205"/>
      <c r="T18" s="205"/>
      <c r="U18" s="205"/>
    </row>
    <row r="19" spans="2:17" ht="12.75">
      <c r="B19" s="149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</row>
    <row r="20" spans="2:17" ht="12.75">
      <c r="B20" s="149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</row>
    <row r="21" spans="2:4" ht="12.75">
      <c r="B21" s="688" t="s">
        <v>121</v>
      </c>
      <c r="C21" s="688"/>
      <c r="D21" s="688"/>
    </row>
  </sheetData>
  <sheetProtection/>
  <mergeCells count="25">
    <mergeCell ref="R7:S7"/>
    <mergeCell ref="T7:U7"/>
    <mergeCell ref="B21:D21"/>
    <mergeCell ref="H7:H8"/>
    <mergeCell ref="I7:I8"/>
    <mergeCell ref="J7:K7"/>
    <mergeCell ref="L7:M7"/>
    <mergeCell ref="N7:O7"/>
    <mergeCell ref="P7:Q7"/>
    <mergeCell ref="C7:C8"/>
    <mergeCell ref="D7:D8"/>
    <mergeCell ref="E7:E8"/>
    <mergeCell ref="F7:F8"/>
    <mergeCell ref="G7:G8"/>
    <mergeCell ref="J6:K6"/>
    <mergeCell ref="L6:M6"/>
    <mergeCell ref="N6:O6"/>
    <mergeCell ref="P6:Q6"/>
    <mergeCell ref="R6:U6"/>
    <mergeCell ref="B1:D1"/>
    <mergeCell ref="B2:D2"/>
    <mergeCell ref="B3:K3"/>
    <mergeCell ref="B4:U4"/>
    <mergeCell ref="F5:I5"/>
    <mergeCell ref="J5:U5"/>
  </mergeCells>
  <printOptions/>
  <pageMargins left="0.5905511811023623" right="0.1968503937007874" top="0.7874015748031497" bottom="0.5905511811023623" header="0.3937007874015748" footer="0.3937007874015748"/>
  <pageSetup firstPageNumber="100" useFirstPageNumber="1"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M15"/>
  <sheetViews>
    <sheetView zoomScale="85" zoomScaleNormal="85" zoomScalePageLayoutView="0" workbookViewId="0" topLeftCell="A1">
      <selection activeCell="E9" sqref="E9"/>
    </sheetView>
  </sheetViews>
  <sheetFormatPr defaultColWidth="9.140625" defaultRowHeight="12.75"/>
  <cols>
    <col min="1" max="1" width="3.28125" style="148" bestFit="1" customWidth="1"/>
    <col min="2" max="2" width="31.7109375" style="148" customWidth="1"/>
    <col min="3" max="3" width="7.7109375" style="148" bestFit="1" customWidth="1"/>
    <col min="4" max="9" width="6.7109375" style="148" customWidth="1"/>
    <col min="10" max="10" width="7.140625" style="148" customWidth="1"/>
    <col min="11" max="11" width="9.421875" style="148" customWidth="1"/>
    <col min="12" max="12" width="7.7109375" style="148" customWidth="1"/>
    <col min="13" max="13" width="7.421875" style="148" customWidth="1"/>
    <col min="14" max="18" width="6.7109375" style="148" customWidth="1"/>
    <col min="19" max="19" width="6.28125" style="148" bestFit="1" customWidth="1"/>
    <col min="20" max="20" width="10.57421875" style="148" customWidth="1"/>
    <col min="21" max="22" width="8.8515625" style="148" customWidth="1"/>
    <col min="23" max="23" width="11.8515625" style="148" bestFit="1" customWidth="1"/>
    <col min="24" max="16384" width="8.8515625" style="148" customWidth="1"/>
  </cols>
  <sheetData>
    <row r="1" spans="2:38" ht="12.75">
      <c r="B1" s="856" t="s">
        <v>428</v>
      </c>
      <c r="C1" s="856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T1" s="211"/>
      <c r="U1" s="211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2:39" ht="12.75" customHeight="1">
      <c r="B2" s="857" t="s">
        <v>782</v>
      </c>
      <c r="C2" s="857"/>
      <c r="D2" s="857"/>
      <c r="E2" s="857"/>
      <c r="F2" s="857"/>
      <c r="G2" s="857"/>
      <c r="H2" s="857"/>
      <c r="I2" s="857"/>
      <c r="J2" s="210"/>
      <c r="K2" s="210"/>
      <c r="L2" s="210"/>
      <c r="M2" s="210"/>
      <c r="N2" s="210"/>
      <c r="O2" s="210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</row>
    <row r="3" spans="2:39" ht="12.75" customHeight="1">
      <c r="B3" s="858" t="s">
        <v>783</v>
      </c>
      <c r="C3" s="858"/>
      <c r="D3" s="858"/>
      <c r="E3" s="858"/>
      <c r="F3" s="858"/>
      <c r="G3" s="858"/>
      <c r="H3" s="858"/>
      <c r="I3" s="858"/>
      <c r="J3" s="858"/>
      <c r="K3" s="858"/>
      <c r="L3" s="210"/>
      <c r="M3" s="210"/>
      <c r="N3" s="210"/>
      <c r="O3" s="210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</row>
    <row r="4" spans="1:20" ht="63.75" customHeight="1">
      <c r="A4" s="610" t="s">
        <v>784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149"/>
    </row>
    <row r="5" spans="1:20" ht="27" customHeight="1">
      <c r="A5" s="191"/>
      <c r="B5" s="213"/>
      <c r="C5" s="213"/>
      <c r="D5" s="677" t="s">
        <v>175</v>
      </c>
      <c r="E5" s="677"/>
      <c r="F5" s="677"/>
      <c r="G5" s="213"/>
      <c r="H5" s="214"/>
      <c r="I5" s="215"/>
      <c r="J5" s="215"/>
      <c r="K5" s="215"/>
      <c r="L5" s="678" t="s">
        <v>175</v>
      </c>
      <c r="M5" s="679"/>
      <c r="N5" s="216"/>
      <c r="O5" s="213"/>
      <c r="P5" s="859" t="s">
        <v>10</v>
      </c>
      <c r="Q5" s="860"/>
      <c r="R5" s="213"/>
      <c r="S5" s="213"/>
      <c r="T5" s="149"/>
    </row>
    <row r="6" spans="1:20" ht="159" customHeight="1">
      <c r="A6" s="217" t="s">
        <v>107</v>
      </c>
      <c r="B6" s="218" t="s">
        <v>429</v>
      </c>
      <c r="C6" s="218" t="s">
        <v>124</v>
      </c>
      <c r="D6" s="218" t="s">
        <v>177</v>
      </c>
      <c r="E6" s="218" t="s">
        <v>178</v>
      </c>
      <c r="F6" s="218" t="s">
        <v>179</v>
      </c>
      <c r="G6" s="219" t="s">
        <v>180</v>
      </c>
      <c r="H6" s="220" t="s">
        <v>181</v>
      </c>
      <c r="I6" s="221" t="s">
        <v>230</v>
      </c>
      <c r="J6" s="218" t="s">
        <v>227</v>
      </c>
      <c r="K6" s="218" t="s">
        <v>9</v>
      </c>
      <c r="L6" s="222" t="s">
        <v>228</v>
      </c>
      <c r="M6" s="222" t="s">
        <v>229</v>
      </c>
      <c r="N6" s="218" t="s">
        <v>182</v>
      </c>
      <c r="O6" s="218" t="s">
        <v>183</v>
      </c>
      <c r="P6" s="218" t="s">
        <v>184</v>
      </c>
      <c r="Q6" s="218" t="s">
        <v>185</v>
      </c>
      <c r="R6" s="218" t="s">
        <v>186</v>
      </c>
      <c r="S6" s="218" t="s">
        <v>187</v>
      </c>
      <c r="T6" s="149"/>
    </row>
    <row r="7" spans="1:20" ht="12.75">
      <c r="A7" s="223" t="s">
        <v>188</v>
      </c>
      <c r="B7" s="177" t="s">
        <v>81</v>
      </c>
      <c r="C7" s="177" t="s">
        <v>189</v>
      </c>
      <c r="D7" s="177" t="s">
        <v>190</v>
      </c>
      <c r="E7" s="177" t="s">
        <v>191</v>
      </c>
      <c r="F7" s="224" t="s">
        <v>192</v>
      </c>
      <c r="G7" s="151" t="s">
        <v>193</v>
      </c>
      <c r="H7" s="151" t="s">
        <v>194</v>
      </c>
      <c r="I7" s="151" t="s">
        <v>195</v>
      </c>
      <c r="J7" s="151" t="s">
        <v>196</v>
      </c>
      <c r="K7" s="151" t="s">
        <v>197</v>
      </c>
      <c r="L7" s="151" t="s">
        <v>198</v>
      </c>
      <c r="M7" s="151" t="s">
        <v>199</v>
      </c>
      <c r="N7" s="178" t="s">
        <v>200</v>
      </c>
      <c r="O7" s="177" t="s">
        <v>201</v>
      </c>
      <c r="P7" s="177" t="s">
        <v>202</v>
      </c>
      <c r="Q7" s="177" t="s">
        <v>203</v>
      </c>
      <c r="R7" s="177" t="s">
        <v>204</v>
      </c>
      <c r="S7" s="177" t="s">
        <v>205</v>
      </c>
      <c r="T7" s="149"/>
    </row>
    <row r="8" spans="1:20" ht="63" customHeight="1">
      <c r="A8" s="225"/>
      <c r="B8" s="226" t="s">
        <v>430</v>
      </c>
      <c r="C8" s="561">
        <f>D8+E8+F8</f>
        <v>1</v>
      </c>
      <c r="D8" s="227"/>
      <c r="E8" s="227">
        <v>1</v>
      </c>
      <c r="F8" s="227"/>
      <c r="G8" s="227"/>
      <c r="H8" s="227"/>
      <c r="I8" s="561">
        <f>IF((F8+H8)=(J8+K8),(J8+K8),"ОШ!")</f>
        <v>0</v>
      </c>
      <c r="J8" s="227"/>
      <c r="K8" s="227"/>
      <c r="L8" s="227"/>
      <c r="M8" s="227"/>
      <c r="N8" s="227"/>
      <c r="O8" s="561">
        <f>Q8+R8+S8</f>
        <v>0</v>
      </c>
      <c r="P8" s="227"/>
      <c r="Q8" s="227"/>
      <c r="R8" s="227"/>
      <c r="S8" s="227"/>
      <c r="T8" s="149"/>
    </row>
    <row r="9" spans="1:20" ht="71.25" customHeight="1">
      <c r="A9" s="225"/>
      <c r="B9" s="226" t="s">
        <v>431</v>
      </c>
      <c r="C9" s="561">
        <f>D9+E9+F9</f>
        <v>0</v>
      </c>
      <c r="D9" s="227"/>
      <c r="E9" s="227"/>
      <c r="F9" s="227"/>
      <c r="G9" s="227"/>
      <c r="H9" s="227"/>
      <c r="I9" s="561">
        <f>IF((F9+H9)=(J9+K9),(J9+K9),"ОШ!")</f>
        <v>0</v>
      </c>
      <c r="J9" s="227"/>
      <c r="K9" s="227"/>
      <c r="L9" s="227"/>
      <c r="M9" s="227"/>
      <c r="N9" s="227"/>
      <c r="O9" s="561">
        <f>Q9+R9+S9</f>
        <v>0</v>
      </c>
      <c r="P9" s="227"/>
      <c r="Q9" s="227"/>
      <c r="R9" s="227"/>
      <c r="S9" s="227"/>
      <c r="T9" s="149"/>
    </row>
    <row r="10" spans="1:20" ht="102.75" customHeight="1">
      <c r="A10" s="225"/>
      <c r="B10" s="226" t="s">
        <v>432</v>
      </c>
      <c r="C10" s="561">
        <f>D10+E10+F10</f>
        <v>0</v>
      </c>
      <c r="D10" s="227"/>
      <c r="E10" s="227"/>
      <c r="F10" s="227"/>
      <c r="G10" s="227"/>
      <c r="H10" s="227"/>
      <c r="I10" s="561">
        <f>IF((F10+H10)=(J10+K10),(J10+K10),"ОШ!")</f>
        <v>0</v>
      </c>
      <c r="J10" s="227"/>
      <c r="K10" s="227"/>
      <c r="L10" s="227"/>
      <c r="M10" s="227"/>
      <c r="N10" s="227"/>
      <c r="O10" s="561">
        <f>Q10+R10+S10</f>
        <v>0</v>
      </c>
      <c r="P10" s="227"/>
      <c r="Q10" s="227"/>
      <c r="R10" s="227"/>
      <c r="S10" s="227"/>
      <c r="T10" s="149"/>
    </row>
    <row r="11" spans="1:20" ht="69" customHeight="1">
      <c r="A11" s="225"/>
      <c r="B11" s="226" t="s">
        <v>433</v>
      </c>
      <c r="C11" s="561">
        <f>D11+E11+F11</f>
        <v>0</v>
      </c>
      <c r="D11" s="227"/>
      <c r="E11" s="227"/>
      <c r="F11" s="227"/>
      <c r="G11" s="227"/>
      <c r="H11" s="227"/>
      <c r="I11" s="561">
        <f>IF((F11+H11)=(J11+K11),(J11+K11),"ОШ!")</f>
        <v>0</v>
      </c>
      <c r="J11" s="227"/>
      <c r="K11" s="227"/>
      <c r="L11" s="227"/>
      <c r="M11" s="227"/>
      <c r="N11" s="227"/>
      <c r="O11" s="561">
        <f>Q11+R11+S11</f>
        <v>0</v>
      </c>
      <c r="P11" s="227"/>
      <c r="Q11" s="227"/>
      <c r="R11" s="227"/>
      <c r="S11" s="227"/>
      <c r="T11" s="149"/>
    </row>
    <row r="12" spans="1:23" ht="19.5" customHeight="1">
      <c r="A12" s="154"/>
      <c r="B12" s="228" t="s">
        <v>7</v>
      </c>
      <c r="C12" s="229">
        <f>SUM(C8:C11)</f>
        <v>1</v>
      </c>
      <c r="D12" s="229">
        <f aca="true" t="shared" si="0" ref="D12:S12">SUM(D8:D11)</f>
        <v>0</v>
      </c>
      <c r="E12" s="229">
        <f t="shared" si="0"/>
        <v>1</v>
      </c>
      <c r="F12" s="229">
        <f t="shared" si="0"/>
        <v>0</v>
      </c>
      <c r="G12" s="229">
        <f t="shared" si="0"/>
        <v>0</v>
      </c>
      <c r="H12" s="229">
        <f t="shared" si="0"/>
        <v>0</v>
      </c>
      <c r="I12" s="229">
        <f t="shared" si="0"/>
        <v>0</v>
      </c>
      <c r="J12" s="229">
        <f t="shared" si="0"/>
        <v>0</v>
      </c>
      <c r="K12" s="229">
        <f t="shared" si="0"/>
        <v>0</v>
      </c>
      <c r="L12" s="229">
        <f t="shared" si="0"/>
        <v>0</v>
      </c>
      <c r="M12" s="229">
        <f t="shared" si="0"/>
        <v>0</v>
      </c>
      <c r="N12" s="229">
        <f t="shared" si="0"/>
        <v>0</v>
      </c>
      <c r="O12" s="229">
        <f t="shared" si="0"/>
        <v>0</v>
      </c>
      <c r="P12" s="229">
        <f t="shared" si="0"/>
        <v>0</v>
      </c>
      <c r="Q12" s="229">
        <f t="shared" si="0"/>
        <v>0</v>
      </c>
      <c r="R12" s="229">
        <f t="shared" si="0"/>
        <v>0</v>
      </c>
      <c r="S12" s="229">
        <f t="shared" si="0"/>
        <v>0</v>
      </c>
      <c r="T12" s="149"/>
      <c r="U12" s="230" t="s">
        <v>57</v>
      </c>
      <c r="V12" s="230"/>
      <c r="W12" s="231"/>
    </row>
    <row r="13" spans="2:20" ht="12.75">
      <c r="B13" s="149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49"/>
    </row>
    <row r="15" spans="2:4" ht="12.75">
      <c r="B15" s="232" t="s">
        <v>121</v>
      </c>
      <c r="C15" s="232"/>
      <c r="D15" s="232"/>
    </row>
  </sheetData>
  <sheetProtection/>
  <mergeCells count="7">
    <mergeCell ref="B1:C1"/>
    <mergeCell ref="B2:I2"/>
    <mergeCell ref="B3:K3"/>
    <mergeCell ref="A4:S4"/>
    <mergeCell ref="D5:F5"/>
    <mergeCell ref="L5:M5"/>
    <mergeCell ref="P5:Q5"/>
  </mergeCells>
  <printOptions horizontalCentered="1"/>
  <pageMargins left="0.3937007874015748" right="0.3937007874015748" top="0.5905511811023623" bottom="0.5905511811023623" header="0.3937007874015748" footer="0.3937007874015748"/>
  <pageSetup firstPageNumber="128" useFirstPageNumber="1" fitToHeight="1" fitToWidth="1" horizontalDpi="600" verticalDpi="600" orientation="landscape" paperSize="9" scale="80" r:id="rId1"/>
  <headerFooter alignWithMargins="0"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5"/>
  <sheetViews>
    <sheetView zoomScale="70" zoomScaleNormal="70" zoomScalePageLayoutView="0" workbookViewId="0" topLeftCell="A1">
      <selection activeCell="B5" sqref="B5:B6"/>
    </sheetView>
  </sheetViews>
  <sheetFormatPr defaultColWidth="33.28125" defaultRowHeight="12.75"/>
  <cols>
    <col min="1" max="1" width="3.28125" style="233" bestFit="1" customWidth="1"/>
    <col min="2" max="2" width="33.28125" style="233" customWidth="1"/>
    <col min="3" max="3" width="14.8515625" style="233" customWidth="1"/>
    <col min="4" max="4" width="10.421875" style="233" bestFit="1" customWidth="1"/>
    <col min="5" max="5" width="9.7109375" style="233" bestFit="1" customWidth="1"/>
    <col min="6" max="6" width="10.421875" style="233" bestFit="1" customWidth="1"/>
    <col min="7" max="7" width="9.7109375" style="233" bestFit="1" customWidth="1"/>
    <col min="8" max="8" width="10.421875" style="233" bestFit="1" customWidth="1"/>
    <col min="9" max="9" width="9.7109375" style="233" bestFit="1" customWidth="1"/>
    <col min="10" max="10" width="10.421875" style="233" bestFit="1" customWidth="1"/>
    <col min="11" max="11" width="10.57421875" style="233" customWidth="1"/>
    <col min="12" max="12" width="10.421875" style="233" bestFit="1" customWidth="1"/>
    <col min="13" max="13" width="10.57421875" style="233" customWidth="1"/>
    <col min="14" max="254" width="8.8515625" style="233" customWidth="1"/>
    <col min="255" max="255" width="3.28125" style="233" bestFit="1" customWidth="1"/>
    <col min="256" max="16384" width="33.28125" style="233" customWidth="1"/>
  </cols>
  <sheetData>
    <row r="1" spans="2:13" ht="15.75">
      <c r="B1" s="676" t="s">
        <v>434</v>
      </c>
      <c r="C1" s="676"/>
      <c r="K1" s="234"/>
      <c r="L1" s="234"/>
      <c r="M1" s="234"/>
    </row>
    <row r="2" spans="2:19" ht="13.5" customHeight="1">
      <c r="B2" s="840" t="s">
        <v>785</v>
      </c>
      <c r="C2" s="840"/>
      <c r="D2" s="840"/>
      <c r="E2" s="840"/>
      <c r="F2" s="840"/>
      <c r="G2" s="840"/>
      <c r="H2" s="840"/>
      <c r="I2" s="840"/>
      <c r="J2" s="235"/>
      <c r="K2" s="236"/>
      <c r="L2" s="236"/>
      <c r="M2" s="236"/>
      <c r="N2" s="236"/>
      <c r="O2" s="236"/>
      <c r="P2" s="236"/>
      <c r="Q2" s="236"/>
      <c r="R2" s="236"/>
      <c r="S2" s="236"/>
    </row>
    <row r="3" spans="2:19" ht="13.5" customHeight="1">
      <c r="B3" s="840" t="s">
        <v>786</v>
      </c>
      <c r="C3" s="840"/>
      <c r="D3" s="840"/>
      <c r="E3" s="840"/>
      <c r="F3" s="840"/>
      <c r="G3" s="840"/>
      <c r="H3" s="840"/>
      <c r="I3" s="840"/>
      <c r="J3" s="840"/>
      <c r="K3" s="236"/>
      <c r="L3" s="236"/>
      <c r="M3" s="236"/>
      <c r="N3" s="236"/>
      <c r="O3" s="236"/>
      <c r="P3" s="236"/>
      <c r="Q3" s="236"/>
      <c r="R3" s="236"/>
      <c r="S3" s="236"/>
    </row>
    <row r="4" spans="2:13" ht="59.25" customHeight="1">
      <c r="B4" s="610" t="s">
        <v>787</v>
      </c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</row>
    <row r="5" spans="1:13" ht="83.25" customHeight="1">
      <c r="A5" s="237" t="s">
        <v>107</v>
      </c>
      <c r="B5" s="861" t="s">
        <v>119</v>
      </c>
      <c r="C5" s="238" t="s">
        <v>45</v>
      </c>
      <c r="D5" s="699" t="s">
        <v>46</v>
      </c>
      <c r="E5" s="699"/>
      <c r="F5" s="699" t="s">
        <v>47</v>
      </c>
      <c r="G5" s="699"/>
      <c r="H5" s="699" t="s">
        <v>48</v>
      </c>
      <c r="I5" s="699"/>
      <c r="J5" s="699" t="s">
        <v>49</v>
      </c>
      <c r="K5" s="699"/>
      <c r="L5" s="699" t="s">
        <v>50</v>
      </c>
      <c r="M5" s="699"/>
    </row>
    <row r="6" spans="1:13" ht="39.75" customHeight="1">
      <c r="A6" s="239"/>
      <c r="B6" s="862"/>
      <c r="C6" s="249" t="s">
        <v>435</v>
      </c>
      <c r="D6" s="240" t="s">
        <v>51</v>
      </c>
      <c r="E6" s="240" t="s">
        <v>52</v>
      </c>
      <c r="F6" s="240" t="s">
        <v>53</v>
      </c>
      <c r="G6" s="240" t="s">
        <v>54</v>
      </c>
      <c r="H6" s="240" t="s">
        <v>53</v>
      </c>
      <c r="I6" s="240" t="s">
        <v>54</v>
      </c>
      <c r="J6" s="240" t="s">
        <v>53</v>
      </c>
      <c r="K6" s="240" t="s">
        <v>54</v>
      </c>
      <c r="L6" s="240" t="s">
        <v>53</v>
      </c>
      <c r="M6" s="240" t="s">
        <v>54</v>
      </c>
    </row>
    <row r="7" spans="1:13" ht="13.5" customHeight="1">
      <c r="A7" s="241" t="s">
        <v>58</v>
      </c>
      <c r="B7" s="240" t="s">
        <v>81</v>
      </c>
      <c r="C7" s="240" t="s">
        <v>189</v>
      </c>
      <c r="D7" s="240" t="s">
        <v>190</v>
      </c>
      <c r="E7" s="240" t="s">
        <v>191</v>
      </c>
      <c r="F7" s="240" t="s">
        <v>192</v>
      </c>
      <c r="G7" s="240" t="s">
        <v>193</v>
      </c>
      <c r="H7" s="240" t="s">
        <v>194</v>
      </c>
      <c r="I7" s="240" t="s">
        <v>195</v>
      </c>
      <c r="J7" s="240" t="s">
        <v>196</v>
      </c>
      <c r="K7" s="240" t="s">
        <v>197</v>
      </c>
      <c r="L7" s="240" t="s">
        <v>198</v>
      </c>
      <c r="M7" s="240" t="s">
        <v>199</v>
      </c>
    </row>
    <row r="8" spans="1:13" ht="61.5" customHeight="1">
      <c r="A8" s="242"/>
      <c r="B8" s="243" t="s">
        <v>430</v>
      </c>
      <c r="C8" s="244"/>
      <c r="D8" s="244"/>
      <c r="E8" s="562">
        <f>G8+I8+K8+M8</f>
        <v>0</v>
      </c>
      <c r="F8" s="244"/>
      <c r="G8" s="244"/>
      <c r="H8" s="244"/>
      <c r="I8" s="244"/>
      <c r="J8" s="244"/>
      <c r="K8" s="244"/>
      <c r="L8" s="244"/>
      <c r="M8" s="244"/>
    </row>
    <row r="9" spans="1:13" ht="60" customHeight="1">
      <c r="A9" s="242"/>
      <c r="B9" s="243" t="s">
        <v>431</v>
      </c>
      <c r="C9" s="244"/>
      <c r="D9" s="244"/>
      <c r="E9" s="562">
        <f>G9+I9+K9+M9</f>
        <v>0</v>
      </c>
      <c r="F9" s="244"/>
      <c r="G9" s="244"/>
      <c r="H9" s="244"/>
      <c r="I9" s="244"/>
      <c r="J9" s="244"/>
      <c r="K9" s="244"/>
      <c r="L9" s="244"/>
      <c r="M9" s="244"/>
    </row>
    <row r="10" spans="1:13" ht="101.25" customHeight="1">
      <c r="A10" s="242"/>
      <c r="B10" s="243" t="s">
        <v>432</v>
      </c>
      <c r="C10" s="244"/>
      <c r="D10" s="244"/>
      <c r="E10" s="562">
        <f>G10+I10+K10+M10</f>
        <v>0</v>
      </c>
      <c r="F10" s="244"/>
      <c r="G10" s="244"/>
      <c r="H10" s="244"/>
      <c r="I10" s="244"/>
      <c r="J10" s="244"/>
      <c r="K10" s="244"/>
      <c r="L10" s="244"/>
      <c r="M10" s="244"/>
    </row>
    <row r="11" spans="1:13" ht="62.25" customHeight="1">
      <c r="A11" s="242"/>
      <c r="B11" s="243" t="s">
        <v>433</v>
      </c>
      <c r="C11" s="244"/>
      <c r="D11" s="244"/>
      <c r="E11" s="562">
        <f>G11+I11+K11+M11</f>
        <v>0</v>
      </c>
      <c r="F11" s="244"/>
      <c r="G11" s="244"/>
      <c r="H11" s="244"/>
      <c r="I11" s="244"/>
      <c r="J11" s="244"/>
      <c r="K11" s="244"/>
      <c r="L11" s="244"/>
      <c r="M11" s="244"/>
    </row>
    <row r="12" spans="1:13" ht="15">
      <c r="A12" s="245"/>
      <c r="B12" s="246" t="s">
        <v>7</v>
      </c>
      <c r="C12" s="247">
        <f>SUM(C8:C11)</f>
        <v>0</v>
      </c>
      <c r="D12" s="247">
        <f aca="true" t="shared" si="0" ref="D12:M12">SUM(D8:D11)</f>
        <v>0</v>
      </c>
      <c r="E12" s="247">
        <f t="shared" si="0"/>
        <v>0</v>
      </c>
      <c r="F12" s="247">
        <f t="shared" si="0"/>
        <v>0</v>
      </c>
      <c r="G12" s="247">
        <f t="shared" si="0"/>
        <v>0</v>
      </c>
      <c r="H12" s="247">
        <f t="shared" si="0"/>
        <v>0</v>
      </c>
      <c r="I12" s="247">
        <f t="shared" si="0"/>
        <v>0</v>
      </c>
      <c r="J12" s="247">
        <f t="shared" si="0"/>
        <v>0</v>
      </c>
      <c r="K12" s="247">
        <f t="shared" si="0"/>
        <v>0</v>
      </c>
      <c r="L12" s="247">
        <f t="shared" si="0"/>
        <v>0</v>
      </c>
      <c r="M12" s="247">
        <f t="shared" si="0"/>
        <v>0</v>
      </c>
    </row>
    <row r="14" ht="12.75">
      <c r="B14" s="248"/>
    </row>
    <row r="15" spans="2:4" ht="12.75">
      <c r="B15" s="232" t="s">
        <v>121</v>
      </c>
      <c r="C15" s="232"/>
      <c r="D15" s="232"/>
    </row>
  </sheetData>
  <sheetProtection/>
  <mergeCells count="10">
    <mergeCell ref="B1:C1"/>
    <mergeCell ref="B2:I2"/>
    <mergeCell ref="B3:J3"/>
    <mergeCell ref="B4:M4"/>
    <mergeCell ref="B5:B6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T10"/>
  <sheetViews>
    <sheetView zoomScale="85" zoomScaleNormal="85" zoomScalePageLayoutView="0" workbookViewId="0" topLeftCell="A1">
      <selection activeCell="A4" sqref="A4:F4"/>
    </sheetView>
  </sheetViews>
  <sheetFormatPr defaultColWidth="9.140625" defaultRowHeight="12.75"/>
  <cols>
    <col min="1" max="1" width="3.28125" style="0" bestFit="1" customWidth="1"/>
    <col min="2" max="2" width="47.28125" style="0" bestFit="1" customWidth="1"/>
    <col min="3" max="3" width="16.8515625" style="0" customWidth="1"/>
    <col min="4" max="4" width="18.00390625" style="0" customWidth="1"/>
    <col min="5" max="5" width="16.421875" style="0" customWidth="1"/>
    <col min="6" max="6" width="15.57421875" style="0" customWidth="1"/>
    <col min="7" max="7" width="21.7109375" style="0" customWidth="1"/>
    <col min="8" max="9" width="14.7109375" style="0" customWidth="1"/>
  </cols>
  <sheetData>
    <row r="1" spans="2:6" ht="12.75">
      <c r="B1" s="605" t="s">
        <v>16</v>
      </c>
      <c r="C1" s="605"/>
      <c r="D1" s="605"/>
      <c r="E1" s="12"/>
      <c r="F1" s="12"/>
    </row>
    <row r="2" spans="2:20" ht="12.75">
      <c r="B2" s="606" t="s">
        <v>760</v>
      </c>
      <c r="C2" s="606"/>
      <c r="D2" s="606"/>
      <c r="E2" s="606"/>
      <c r="F2" s="60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2.75" customHeight="1">
      <c r="B3" s="606" t="s">
        <v>778</v>
      </c>
      <c r="C3" s="606"/>
      <c r="D3" s="606"/>
      <c r="E3" s="606"/>
      <c r="F3" s="60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8" ht="33" customHeight="1">
      <c r="A4" s="607" t="s">
        <v>110</v>
      </c>
      <c r="B4" s="607"/>
      <c r="C4" s="607"/>
      <c r="D4" s="607"/>
      <c r="E4" s="607"/>
      <c r="F4" s="607"/>
      <c r="G4" s="8"/>
      <c r="H4" s="1"/>
    </row>
    <row r="5" spans="1:8" ht="18.75" customHeight="1">
      <c r="A5" s="80"/>
      <c r="B5" s="80"/>
      <c r="C5" s="87"/>
      <c r="D5" s="604" t="s">
        <v>11</v>
      </c>
      <c r="E5" s="604"/>
      <c r="F5" s="604"/>
      <c r="G5" s="87"/>
      <c r="H5" s="1"/>
    </row>
    <row r="6" spans="1:8" ht="78" customHeight="1">
      <c r="A6" s="88" t="s">
        <v>111</v>
      </c>
      <c r="B6" s="89" t="s">
        <v>112</v>
      </c>
      <c r="C6" s="89" t="s">
        <v>12</v>
      </c>
      <c r="D6" s="90" t="s">
        <v>13</v>
      </c>
      <c r="E6" s="90" t="s">
        <v>14</v>
      </c>
      <c r="F6" s="90" t="s">
        <v>15</v>
      </c>
      <c r="G6" s="88" t="s">
        <v>301</v>
      </c>
      <c r="H6" s="1"/>
    </row>
    <row r="7" spans="1:8" ht="15">
      <c r="A7" s="91" t="s">
        <v>58</v>
      </c>
      <c r="B7" s="91" t="s">
        <v>81</v>
      </c>
      <c r="C7" s="92" t="s">
        <v>189</v>
      </c>
      <c r="D7" s="92" t="s">
        <v>190</v>
      </c>
      <c r="E7" s="92" t="s">
        <v>191</v>
      </c>
      <c r="F7" s="92" t="s">
        <v>192</v>
      </c>
      <c r="G7" s="92">
        <v>5</v>
      </c>
      <c r="H7" s="1"/>
    </row>
    <row r="8" spans="1:8" ht="16.5" customHeight="1">
      <c r="A8" s="28"/>
      <c r="B8" s="30" t="s">
        <v>109</v>
      </c>
      <c r="C8" s="583">
        <f>D8+E8</f>
        <v>0</v>
      </c>
      <c r="D8" s="29"/>
      <c r="E8" s="29"/>
      <c r="F8" s="29"/>
      <c r="G8" s="10"/>
      <c r="H8" s="1"/>
    </row>
    <row r="9" spans="3:8" ht="12.75">
      <c r="C9" s="1"/>
      <c r="D9" s="2"/>
      <c r="E9" s="2"/>
      <c r="F9" s="2"/>
      <c r="G9" s="116"/>
      <c r="H9" s="1"/>
    </row>
    <row r="10" spans="3:8" ht="12.75">
      <c r="C10" s="1"/>
      <c r="D10" s="1"/>
      <c r="E10" s="1"/>
      <c r="F10" s="1"/>
      <c r="G10" s="1"/>
      <c r="H10" s="1"/>
    </row>
  </sheetData>
  <sheetProtection/>
  <mergeCells count="5">
    <mergeCell ref="D5:F5"/>
    <mergeCell ref="B1:D1"/>
    <mergeCell ref="B2:F2"/>
    <mergeCell ref="B3:F3"/>
    <mergeCell ref="A4:F4"/>
  </mergeCells>
  <printOptions horizontalCentered="1"/>
  <pageMargins left="0.1968503937007874" right="0.1968503937007874" top="0.7874015748031497" bottom="0.5905511811023623" header="0.3937007874015748" footer="0.3937007874015748"/>
  <pageSetup firstPageNumber="8" useFirstPageNumber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J19"/>
  <sheetViews>
    <sheetView zoomScale="90" zoomScaleNormal="90" zoomScalePageLayoutView="0" workbookViewId="0" topLeftCell="A1">
      <selection activeCell="E15" sqref="E15"/>
    </sheetView>
  </sheetViews>
  <sheetFormatPr defaultColWidth="9.140625" defaultRowHeight="12.75"/>
  <cols>
    <col min="1" max="1" width="3.421875" style="148" bestFit="1" customWidth="1"/>
    <col min="2" max="2" width="45.7109375" style="148" customWidth="1"/>
    <col min="3" max="3" width="40.421875" style="148" customWidth="1"/>
    <col min="4" max="10" width="16.28125" style="148" customWidth="1"/>
    <col min="11" max="16384" width="8.8515625" style="148" customWidth="1"/>
  </cols>
  <sheetData>
    <row r="1" spans="2:8" ht="12.75">
      <c r="B1" s="608" t="s">
        <v>350</v>
      </c>
      <c r="C1" s="608"/>
      <c r="D1" s="608"/>
      <c r="G1" s="608"/>
      <c r="H1" s="608"/>
    </row>
    <row r="2" spans="2:10" ht="15" customHeight="1">
      <c r="B2" s="609" t="s">
        <v>760</v>
      </c>
      <c r="C2" s="609"/>
      <c r="D2" s="609"/>
      <c r="E2" s="609"/>
      <c r="F2" s="609"/>
      <c r="G2" s="149"/>
      <c r="H2" s="149"/>
      <c r="I2" s="149"/>
      <c r="J2" s="149"/>
    </row>
    <row r="3" spans="2:10" ht="12.75">
      <c r="B3" s="609" t="s">
        <v>761</v>
      </c>
      <c r="C3" s="609"/>
      <c r="D3" s="609"/>
      <c r="E3" s="609"/>
      <c r="F3" s="609"/>
      <c r="G3" s="150"/>
      <c r="H3" s="150"/>
      <c r="I3" s="150"/>
      <c r="J3" s="150"/>
    </row>
    <row r="4" spans="1:10" ht="54.75" customHeight="1">
      <c r="A4" s="610" t="s">
        <v>774</v>
      </c>
      <c r="B4" s="610"/>
      <c r="C4" s="610"/>
      <c r="D4" s="610"/>
      <c r="E4" s="610"/>
      <c r="F4" s="610"/>
      <c r="G4" s="610"/>
      <c r="H4" s="610"/>
      <c r="I4" s="610"/>
      <c r="J4" s="610"/>
    </row>
    <row r="5" spans="1:10" ht="150">
      <c r="A5" s="151" t="s">
        <v>107</v>
      </c>
      <c r="B5" s="152" t="s">
        <v>113</v>
      </c>
      <c r="C5" s="153" t="s">
        <v>351</v>
      </c>
      <c r="D5" s="153" t="s">
        <v>352</v>
      </c>
      <c r="E5" s="153" t="s">
        <v>353</v>
      </c>
      <c r="F5" s="153" t="s">
        <v>354</v>
      </c>
      <c r="G5" s="153" t="s">
        <v>355</v>
      </c>
      <c r="H5" s="153" t="s">
        <v>356</v>
      </c>
      <c r="I5" s="153" t="s">
        <v>357</v>
      </c>
      <c r="J5" s="153" t="s">
        <v>358</v>
      </c>
    </row>
    <row r="6" spans="1:10" ht="15">
      <c r="A6" s="154" t="s">
        <v>58</v>
      </c>
      <c r="B6" s="152" t="s">
        <v>81</v>
      </c>
      <c r="C6" s="153" t="s">
        <v>108</v>
      </c>
      <c r="D6" s="153" t="s">
        <v>189</v>
      </c>
      <c r="E6" s="153" t="s">
        <v>190</v>
      </c>
      <c r="F6" s="153" t="s">
        <v>191</v>
      </c>
      <c r="G6" s="153" t="s">
        <v>192</v>
      </c>
      <c r="H6" s="153" t="s">
        <v>193</v>
      </c>
      <c r="I6" s="153" t="s">
        <v>194</v>
      </c>
      <c r="J6" s="153" t="s">
        <v>195</v>
      </c>
    </row>
    <row r="7" spans="1:10" ht="30" customHeight="1">
      <c r="A7" s="155"/>
      <c r="B7" s="156" t="s">
        <v>359</v>
      </c>
      <c r="C7" s="157" t="s">
        <v>360</v>
      </c>
      <c r="D7" s="158"/>
      <c r="E7" s="158"/>
      <c r="F7" s="158"/>
      <c r="G7" s="158"/>
      <c r="H7" s="158"/>
      <c r="I7" s="158"/>
      <c r="J7" s="158"/>
    </row>
    <row r="8" spans="1:10" ht="30" customHeight="1">
      <c r="A8" s="159"/>
      <c r="B8" s="160"/>
      <c r="C8" s="157" t="s">
        <v>361</v>
      </c>
      <c r="D8" s="161"/>
      <c r="E8" s="161"/>
      <c r="F8" s="161"/>
      <c r="G8" s="161"/>
      <c r="H8" s="161"/>
      <c r="I8" s="161"/>
      <c r="J8" s="161"/>
    </row>
    <row r="9" spans="1:10" ht="30" customHeight="1">
      <c r="A9" s="162"/>
      <c r="B9" s="163" t="s">
        <v>362</v>
      </c>
      <c r="C9" s="157" t="s">
        <v>360</v>
      </c>
      <c r="D9" s="158"/>
      <c r="E9" s="158"/>
      <c r="F9" s="158"/>
      <c r="G9" s="158"/>
      <c r="H9" s="158"/>
      <c r="I9" s="158"/>
      <c r="J9" s="158"/>
    </row>
    <row r="10" spans="1:10" ht="30" customHeight="1">
      <c r="A10" s="159"/>
      <c r="B10" s="160"/>
      <c r="C10" s="157" t="s">
        <v>361</v>
      </c>
      <c r="D10" s="161"/>
      <c r="E10" s="161"/>
      <c r="F10" s="161"/>
      <c r="G10" s="161"/>
      <c r="H10" s="161"/>
      <c r="I10" s="161"/>
      <c r="J10" s="161"/>
    </row>
    <row r="11" spans="1:10" ht="30" customHeight="1">
      <c r="A11" s="162"/>
      <c r="B11" s="163" t="s">
        <v>363</v>
      </c>
      <c r="C11" s="157" t="s">
        <v>360</v>
      </c>
      <c r="D11" s="158"/>
      <c r="E11" s="158"/>
      <c r="F11" s="158"/>
      <c r="G11" s="158"/>
      <c r="H11" s="158"/>
      <c r="I11" s="158"/>
      <c r="J11" s="158"/>
    </row>
    <row r="12" spans="1:10" ht="30" customHeight="1">
      <c r="A12" s="159"/>
      <c r="B12" s="160"/>
      <c r="C12" s="157" t="s">
        <v>361</v>
      </c>
      <c r="D12" s="161"/>
      <c r="E12" s="161"/>
      <c r="F12" s="161"/>
      <c r="G12" s="161"/>
      <c r="H12" s="161"/>
      <c r="I12" s="161"/>
      <c r="J12" s="161"/>
    </row>
    <row r="13" spans="1:10" ht="30" customHeight="1">
      <c r="A13" s="162"/>
      <c r="B13" s="163" t="s">
        <v>364</v>
      </c>
      <c r="C13" s="157" t="s">
        <v>360</v>
      </c>
      <c r="D13" s="158">
        <v>3</v>
      </c>
      <c r="E13" s="158">
        <v>3</v>
      </c>
      <c r="F13" s="158">
        <v>3</v>
      </c>
      <c r="G13" s="158"/>
      <c r="H13" s="158"/>
      <c r="I13" s="158"/>
      <c r="J13" s="158"/>
    </row>
    <row r="14" spans="1:10" ht="30" customHeight="1">
      <c r="A14" s="159"/>
      <c r="B14" s="160"/>
      <c r="C14" s="157" t="s">
        <v>361</v>
      </c>
      <c r="D14" s="161">
        <v>14</v>
      </c>
      <c r="E14" s="161">
        <v>14</v>
      </c>
      <c r="F14" s="161">
        <v>14</v>
      </c>
      <c r="G14" s="161"/>
      <c r="H14" s="161"/>
      <c r="I14" s="161"/>
      <c r="J14" s="161"/>
    </row>
    <row r="15" spans="1:10" ht="57">
      <c r="A15" s="162"/>
      <c r="B15" s="163" t="s">
        <v>365</v>
      </c>
      <c r="C15" s="157" t="s">
        <v>360</v>
      </c>
      <c r="D15" s="158"/>
      <c r="E15" s="158"/>
      <c r="F15" s="158"/>
      <c r="G15" s="158"/>
      <c r="H15" s="158"/>
      <c r="I15" s="158"/>
      <c r="J15" s="158"/>
    </row>
    <row r="16" spans="1:10" ht="36" customHeight="1">
      <c r="A16" s="159"/>
      <c r="B16" s="160"/>
      <c r="C16" s="157" t="s">
        <v>361</v>
      </c>
      <c r="D16" s="161"/>
      <c r="E16" s="161"/>
      <c r="F16" s="161"/>
      <c r="G16" s="161"/>
      <c r="H16" s="161"/>
      <c r="I16" s="161"/>
      <c r="J16" s="161"/>
    </row>
    <row r="17" spans="1:10" ht="18.75" customHeight="1">
      <c r="A17" s="164"/>
      <c r="B17" s="165" t="s">
        <v>7</v>
      </c>
      <c r="C17" s="166"/>
      <c r="D17" s="167">
        <f>SUM(D7:D16)</f>
        <v>17</v>
      </c>
      <c r="E17" s="167">
        <f aca="true" t="shared" si="0" ref="E17:J17">SUM(E7:E16)</f>
        <v>17</v>
      </c>
      <c r="F17" s="167">
        <f t="shared" si="0"/>
        <v>17</v>
      </c>
      <c r="G17" s="167">
        <f t="shared" si="0"/>
        <v>0</v>
      </c>
      <c r="H17" s="167">
        <f t="shared" si="0"/>
        <v>0</v>
      </c>
      <c r="I17" s="167">
        <f t="shared" si="0"/>
        <v>0</v>
      </c>
      <c r="J17" s="167">
        <f t="shared" si="0"/>
        <v>0</v>
      </c>
    </row>
    <row r="18" spans="1:10" ht="45">
      <c r="A18" s="168"/>
      <c r="B18" s="169" t="s">
        <v>366</v>
      </c>
      <c r="C18" s="166"/>
      <c r="D18" s="167">
        <f>D7+D9+D11+D13+D15</f>
        <v>3</v>
      </c>
      <c r="E18" s="167">
        <f aca="true" t="shared" si="1" ref="E18:J18">E7+E9+E11+E13+E15</f>
        <v>3</v>
      </c>
      <c r="F18" s="167">
        <f t="shared" si="1"/>
        <v>3</v>
      </c>
      <c r="G18" s="167">
        <f t="shared" si="1"/>
        <v>0</v>
      </c>
      <c r="H18" s="167">
        <f t="shared" si="1"/>
        <v>0</v>
      </c>
      <c r="I18" s="167">
        <f t="shared" si="1"/>
        <v>0</v>
      </c>
      <c r="J18" s="167">
        <f t="shared" si="1"/>
        <v>0</v>
      </c>
    </row>
    <row r="19" spans="2:10" ht="12.75">
      <c r="B19" s="149"/>
      <c r="C19" s="149"/>
      <c r="D19" s="150"/>
      <c r="E19" s="150"/>
      <c r="F19" s="150"/>
      <c r="G19" s="150"/>
      <c r="H19" s="150"/>
      <c r="I19" s="150"/>
      <c r="J19" s="150"/>
    </row>
  </sheetData>
  <sheetProtection/>
  <mergeCells count="5">
    <mergeCell ref="B1:D1"/>
    <mergeCell ref="G1:H1"/>
    <mergeCell ref="B2:F2"/>
    <mergeCell ref="B3:F3"/>
    <mergeCell ref="A4:J4"/>
  </mergeCells>
  <printOptions horizontalCentered="1"/>
  <pageMargins left="0.1968503937007874" right="0.1968503937007874" top="0.7874015748031497" bottom="0.5905511811023623" header="0.3937007874015748" footer="0.3937007874015748"/>
  <pageSetup firstPageNumber="9" useFirstPageNumber="1"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5"/>
  <sheetViews>
    <sheetView zoomScale="110" zoomScaleNormal="110" zoomScalePageLayoutView="0" workbookViewId="0" topLeftCell="A1">
      <selection activeCell="F24" sqref="F24"/>
    </sheetView>
  </sheetViews>
  <sheetFormatPr defaultColWidth="9.140625" defaultRowHeight="12.75"/>
  <cols>
    <col min="1" max="1" width="3.28125" style="0" customWidth="1"/>
    <col min="2" max="2" width="54.00390625" style="0" customWidth="1"/>
    <col min="3" max="7" width="18.8515625" style="0" customWidth="1"/>
  </cols>
  <sheetData>
    <row r="1" spans="2:7" ht="12.75">
      <c r="B1" s="605" t="s">
        <v>114</v>
      </c>
      <c r="C1" s="605"/>
      <c r="F1" s="1"/>
      <c r="G1" s="1"/>
    </row>
    <row r="2" spans="2:7" ht="12.75">
      <c r="B2" s="606" t="s">
        <v>760</v>
      </c>
      <c r="C2" s="606"/>
      <c r="D2" s="606"/>
      <c r="E2" s="606"/>
      <c r="F2" s="1"/>
      <c r="G2" s="1"/>
    </row>
    <row r="3" spans="2:7" ht="12.75">
      <c r="B3" s="606" t="s">
        <v>770</v>
      </c>
      <c r="C3" s="606"/>
      <c r="D3" s="606"/>
      <c r="E3" s="606"/>
      <c r="F3" s="1"/>
      <c r="G3" s="1"/>
    </row>
    <row r="4" spans="2:7" ht="55.5" customHeight="1">
      <c r="B4" s="596" t="s">
        <v>772</v>
      </c>
      <c r="C4" s="596"/>
      <c r="D4" s="596"/>
      <c r="E4" s="596"/>
      <c r="F4" s="596"/>
      <c r="G4" s="596"/>
    </row>
    <row r="5" spans="2:7" ht="15.75">
      <c r="B5" s="38" t="s">
        <v>260</v>
      </c>
      <c r="C5" s="18"/>
      <c r="D5" s="18"/>
      <c r="E5" s="18"/>
      <c r="F5" s="18"/>
      <c r="G5" s="19"/>
    </row>
    <row r="6" spans="1:7" ht="63.75">
      <c r="A6" s="611" t="s">
        <v>107</v>
      </c>
      <c r="B6" s="95" t="s">
        <v>17</v>
      </c>
      <c r="C6" s="95" t="s">
        <v>18</v>
      </c>
      <c r="D6" s="95" t="s">
        <v>19</v>
      </c>
      <c r="E6" s="611" t="s">
        <v>20</v>
      </c>
      <c r="F6" s="611"/>
      <c r="G6" s="611"/>
    </row>
    <row r="7" spans="1:7" ht="33" customHeight="1">
      <c r="A7" s="611"/>
      <c r="B7" s="88"/>
      <c r="C7" s="88"/>
      <c r="D7" s="88"/>
      <c r="E7" s="71" t="s">
        <v>21</v>
      </c>
      <c r="F7" s="71" t="s">
        <v>22</v>
      </c>
      <c r="G7" s="71" t="s">
        <v>23</v>
      </c>
    </row>
    <row r="8" spans="1:7" ht="12.75">
      <c r="A8" s="74" t="s">
        <v>58</v>
      </c>
      <c r="B8" s="71" t="s">
        <v>81</v>
      </c>
      <c r="C8" s="71" t="s">
        <v>189</v>
      </c>
      <c r="D8" s="71" t="s">
        <v>190</v>
      </c>
      <c r="E8" s="71" t="s">
        <v>191</v>
      </c>
      <c r="F8" s="71" t="s">
        <v>192</v>
      </c>
      <c r="G8" s="71" t="s">
        <v>193</v>
      </c>
    </row>
    <row r="9" spans="1:7" ht="25.5">
      <c r="A9" s="32"/>
      <c r="B9" s="33" t="s">
        <v>24</v>
      </c>
      <c r="C9" s="34">
        <f>D9+E9+F9+G9</f>
        <v>0</v>
      </c>
      <c r="D9" s="34"/>
      <c r="E9" s="34"/>
      <c r="F9" s="34"/>
      <c r="G9" s="34"/>
    </row>
    <row r="10" spans="1:7" ht="12.75" customHeight="1">
      <c r="A10" s="32"/>
      <c r="B10" s="35" t="s">
        <v>25</v>
      </c>
      <c r="C10" s="34">
        <f aca="true" t="shared" si="0" ref="C10:C23">D10+E10+F10+G10</f>
        <v>2</v>
      </c>
      <c r="D10" s="34"/>
      <c r="E10" s="34">
        <v>1</v>
      </c>
      <c r="F10" s="34"/>
      <c r="G10" s="34">
        <v>1</v>
      </c>
    </row>
    <row r="11" spans="1:7" ht="12.75">
      <c r="A11" s="32"/>
      <c r="B11" s="35" t="s">
        <v>26</v>
      </c>
      <c r="C11" s="34">
        <f t="shared" si="0"/>
        <v>0</v>
      </c>
      <c r="D11" s="34"/>
      <c r="E11" s="34"/>
      <c r="F11" s="34"/>
      <c r="G11" s="34"/>
    </row>
    <row r="12" spans="1:7" ht="12.75">
      <c r="A12" s="32"/>
      <c r="B12" s="35" t="s">
        <v>27</v>
      </c>
      <c r="C12" s="34">
        <f t="shared" si="0"/>
        <v>1</v>
      </c>
      <c r="D12" s="34"/>
      <c r="E12" s="34">
        <v>1</v>
      </c>
      <c r="F12" s="34"/>
      <c r="G12" s="34"/>
    </row>
    <row r="13" spans="1:7" ht="38.25">
      <c r="A13" s="32"/>
      <c r="B13" s="35" t="s">
        <v>28</v>
      </c>
      <c r="C13" s="34">
        <f t="shared" si="0"/>
        <v>0</v>
      </c>
      <c r="D13" s="34"/>
      <c r="E13" s="34"/>
      <c r="F13" s="34"/>
      <c r="G13" s="34"/>
    </row>
    <row r="14" spans="1:7" ht="25.5">
      <c r="A14" s="32"/>
      <c r="B14" s="35" t="s">
        <v>29</v>
      </c>
      <c r="C14" s="34">
        <f t="shared" si="0"/>
        <v>5</v>
      </c>
      <c r="D14" s="34">
        <v>1</v>
      </c>
      <c r="E14" s="34">
        <v>2</v>
      </c>
      <c r="F14" s="34">
        <v>1</v>
      </c>
      <c r="G14" s="34">
        <v>1</v>
      </c>
    </row>
    <row r="15" spans="1:7" ht="12.75">
      <c r="A15" s="32"/>
      <c r="B15" s="35" t="s">
        <v>30</v>
      </c>
      <c r="C15" s="34">
        <f t="shared" si="0"/>
        <v>1</v>
      </c>
      <c r="D15" s="34"/>
      <c r="E15" s="34">
        <v>1</v>
      </c>
      <c r="F15" s="34"/>
      <c r="G15" s="34"/>
    </row>
    <row r="16" spans="1:7" ht="25.5">
      <c r="A16" s="32"/>
      <c r="B16" s="35" t="s">
        <v>31</v>
      </c>
      <c r="C16" s="34">
        <f t="shared" si="0"/>
        <v>0</v>
      </c>
      <c r="D16" s="34"/>
      <c r="E16" s="34"/>
      <c r="F16" s="34"/>
      <c r="G16" s="34"/>
    </row>
    <row r="17" spans="1:7" ht="12.75">
      <c r="A17" s="32"/>
      <c r="B17" s="35" t="s">
        <v>32</v>
      </c>
      <c r="C17" s="34">
        <f t="shared" si="0"/>
        <v>0</v>
      </c>
      <c r="D17" s="34"/>
      <c r="E17" s="34"/>
      <c r="F17" s="34"/>
      <c r="G17" s="34"/>
    </row>
    <row r="18" spans="1:8" ht="12.75" customHeight="1">
      <c r="A18" s="32"/>
      <c r="B18" s="35" t="s">
        <v>302</v>
      </c>
      <c r="C18" s="34">
        <f t="shared" si="0"/>
        <v>7</v>
      </c>
      <c r="D18" s="34">
        <v>2</v>
      </c>
      <c r="E18" s="34">
        <v>1</v>
      </c>
      <c r="F18" s="34">
        <v>4</v>
      </c>
      <c r="G18" s="34"/>
      <c r="H18" s="138"/>
    </row>
    <row r="19" spans="1:7" ht="12.75">
      <c r="A19" s="32"/>
      <c r="B19" s="35" t="s">
        <v>33</v>
      </c>
      <c r="C19" s="34">
        <f t="shared" si="0"/>
        <v>0</v>
      </c>
      <c r="D19" s="34"/>
      <c r="E19" s="34"/>
      <c r="F19" s="34"/>
      <c r="G19" s="34"/>
    </row>
    <row r="20" spans="1:7" ht="12.75">
      <c r="A20" s="32"/>
      <c r="B20" s="35" t="s">
        <v>34</v>
      </c>
      <c r="C20" s="34">
        <f t="shared" si="0"/>
        <v>4</v>
      </c>
      <c r="D20" s="34"/>
      <c r="E20" s="34"/>
      <c r="F20" s="34">
        <v>3</v>
      </c>
      <c r="G20" s="34">
        <v>1</v>
      </c>
    </row>
    <row r="21" spans="1:7" ht="12.75">
      <c r="A21" s="32"/>
      <c r="B21" s="35" t="s">
        <v>35</v>
      </c>
      <c r="C21" s="34">
        <f t="shared" si="0"/>
        <v>4</v>
      </c>
      <c r="D21" s="34"/>
      <c r="E21" s="34"/>
      <c r="F21" s="34">
        <v>1</v>
      </c>
      <c r="G21" s="34">
        <v>3</v>
      </c>
    </row>
    <row r="22" spans="1:8" ht="38.25">
      <c r="A22" s="32"/>
      <c r="B22" s="35" t="s">
        <v>303</v>
      </c>
      <c r="C22" s="34">
        <f t="shared" si="0"/>
        <v>0</v>
      </c>
      <c r="D22" s="34"/>
      <c r="E22" s="34"/>
      <c r="F22" s="34"/>
      <c r="G22" s="34"/>
      <c r="H22" s="139"/>
    </row>
    <row r="23" spans="1:7" ht="51">
      <c r="A23" s="32"/>
      <c r="B23" s="35" t="s">
        <v>36</v>
      </c>
      <c r="C23" s="34">
        <f t="shared" si="0"/>
        <v>0</v>
      </c>
      <c r="D23" s="34"/>
      <c r="E23" s="34"/>
      <c r="F23" s="34"/>
      <c r="G23" s="34"/>
    </row>
    <row r="24" spans="1:7" ht="12.75">
      <c r="A24" s="74"/>
      <c r="B24" s="275" t="s">
        <v>7</v>
      </c>
      <c r="C24" s="96">
        <f>SUM(C9:C23)</f>
        <v>24</v>
      </c>
      <c r="D24" s="96">
        <f>SUM(D9:D23)</f>
        <v>3</v>
      </c>
      <c r="E24" s="96">
        <f>SUM(E9:E23)</f>
        <v>6</v>
      </c>
      <c r="F24" s="96">
        <f>SUM(F9:F23)</f>
        <v>9</v>
      </c>
      <c r="G24" s="96">
        <f>SUM(G9:G23)</f>
        <v>6</v>
      </c>
    </row>
    <row r="25" spans="2:7" ht="12.75">
      <c r="B25" s="20"/>
      <c r="C25" s="21"/>
      <c r="D25" s="21"/>
      <c r="E25" s="21"/>
      <c r="F25" s="21"/>
      <c r="G25" s="21"/>
    </row>
  </sheetData>
  <sheetProtection/>
  <mergeCells count="6">
    <mergeCell ref="E6:G6"/>
    <mergeCell ref="A6:A7"/>
    <mergeCell ref="B1:C1"/>
    <mergeCell ref="B2:E2"/>
    <mergeCell ref="B3:E3"/>
    <mergeCell ref="B4:G4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H4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.57421875" style="148" bestFit="1" customWidth="1"/>
    <col min="2" max="2" width="40.57421875" style="148" customWidth="1"/>
    <col min="3" max="3" width="30.28125" style="148" customWidth="1"/>
    <col min="4" max="4" width="17.8515625" style="148" customWidth="1"/>
    <col min="5" max="5" width="16.7109375" style="148" customWidth="1"/>
    <col min="6" max="8" width="18.8515625" style="148" customWidth="1"/>
    <col min="9" max="16384" width="8.8515625" style="148" customWidth="1"/>
  </cols>
  <sheetData>
    <row r="1" spans="2:8" ht="12.75">
      <c r="B1" s="608" t="s">
        <v>367</v>
      </c>
      <c r="C1" s="608"/>
      <c r="D1" s="608"/>
      <c r="G1" s="149"/>
      <c r="H1" s="149"/>
    </row>
    <row r="2" spans="2:8" ht="12.75">
      <c r="B2" s="609" t="s">
        <v>760</v>
      </c>
      <c r="C2" s="609"/>
      <c r="D2" s="609"/>
      <c r="E2" s="609"/>
      <c r="F2" s="609"/>
      <c r="G2" s="149"/>
      <c r="H2" s="149"/>
    </row>
    <row r="3" spans="2:8" ht="12.75">
      <c r="B3" s="609" t="s">
        <v>761</v>
      </c>
      <c r="C3" s="609"/>
      <c r="D3" s="609"/>
      <c r="E3" s="609"/>
      <c r="F3" s="609"/>
      <c r="G3" s="149"/>
      <c r="H3" s="149"/>
    </row>
    <row r="4" spans="2:8" ht="55.5" customHeight="1">
      <c r="B4" s="610" t="s">
        <v>773</v>
      </c>
      <c r="C4" s="610"/>
      <c r="D4" s="610"/>
      <c r="E4" s="610"/>
      <c r="F4" s="610"/>
      <c r="G4" s="610"/>
      <c r="H4" s="610"/>
    </row>
    <row r="5" spans="2:8" ht="15.75">
      <c r="B5" s="170" t="s">
        <v>368</v>
      </c>
      <c r="C5" s="149"/>
      <c r="D5" s="150"/>
      <c r="E5" s="150"/>
      <c r="F5" s="150"/>
      <c r="G5" s="150"/>
      <c r="H5" s="171"/>
    </row>
    <row r="6" spans="1:8" ht="63.75">
      <c r="A6" s="172" t="s">
        <v>107</v>
      </c>
      <c r="B6" s="173" t="s">
        <v>369</v>
      </c>
      <c r="C6" s="174" t="s">
        <v>370</v>
      </c>
      <c r="D6" s="174" t="s">
        <v>18</v>
      </c>
      <c r="E6" s="174" t="s">
        <v>19</v>
      </c>
      <c r="F6" s="614" t="s">
        <v>20</v>
      </c>
      <c r="G6" s="614"/>
      <c r="H6" s="614"/>
    </row>
    <row r="7" spans="1:8" ht="36" customHeight="1">
      <c r="A7" s="164"/>
      <c r="B7" s="175"/>
      <c r="C7" s="176"/>
      <c r="D7" s="176"/>
      <c r="E7" s="176"/>
      <c r="F7" s="177" t="s">
        <v>21</v>
      </c>
      <c r="G7" s="177" t="s">
        <v>22</v>
      </c>
      <c r="H7" s="177" t="s">
        <v>23</v>
      </c>
    </row>
    <row r="8" spans="1:8" ht="12.75">
      <c r="A8" s="154" t="s">
        <v>58</v>
      </c>
      <c r="B8" s="178" t="s">
        <v>81</v>
      </c>
      <c r="C8" s="177" t="s">
        <v>108</v>
      </c>
      <c r="D8" s="177" t="s">
        <v>189</v>
      </c>
      <c r="E8" s="177" t="s">
        <v>190</v>
      </c>
      <c r="F8" s="177" t="s">
        <v>191</v>
      </c>
      <c r="G8" s="177" t="s">
        <v>192</v>
      </c>
      <c r="H8" s="177" t="s">
        <v>193</v>
      </c>
    </row>
    <row r="9" spans="1:8" ht="12.75">
      <c r="A9" s="154"/>
      <c r="B9" s="615" t="s">
        <v>371</v>
      </c>
      <c r="C9" s="616"/>
      <c r="D9" s="179">
        <f>D10+D11+D12+D13</f>
        <v>0</v>
      </c>
      <c r="E9" s="179">
        <f>E10+E11+E12+E13</f>
        <v>0</v>
      </c>
      <c r="F9" s="179">
        <f>F10+F11+F12+F13</f>
        <v>0</v>
      </c>
      <c r="G9" s="179">
        <f>G10+G11+G12+G13</f>
        <v>0</v>
      </c>
      <c r="H9" s="179">
        <f>H10+H11+H12+H13</f>
        <v>0</v>
      </c>
    </row>
    <row r="10" spans="2:8" ht="25.5">
      <c r="B10" s="180" t="s">
        <v>372</v>
      </c>
      <c r="C10" s="181" t="s">
        <v>373</v>
      </c>
      <c r="D10" s="182">
        <f>E10+F10+G10+H10</f>
        <v>0</v>
      </c>
      <c r="E10" s="183"/>
      <c r="F10" s="183"/>
      <c r="G10" s="183"/>
      <c r="H10" s="183"/>
    </row>
    <row r="11" spans="2:8" ht="25.5">
      <c r="B11" s="184"/>
      <c r="C11" s="181" t="s">
        <v>374</v>
      </c>
      <c r="D11" s="182">
        <f aca="true" t="shared" si="0" ref="D11:D38">E11+F11+G11+H11</f>
        <v>0</v>
      </c>
      <c r="E11" s="182"/>
      <c r="F11" s="182"/>
      <c r="G11" s="182"/>
      <c r="H11" s="182"/>
    </row>
    <row r="12" spans="2:8" ht="25.5">
      <c r="B12" s="184"/>
      <c r="C12" s="181" t="s">
        <v>375</v>
      </c>
      <c r="D12" s="182">
        <f t="shared" si="0"/>
        <v>0</v>
      </c>
      <c r="E12" s="182"/>
      <c r="F12" s="182"/>
      <c r="G12" s="182"/>
      <c r="H12" s="182"/>
    </row>
    <row r="13" spans="1:8" ht="38.25">
      <c r="A13" s="185"/>
      <c r="B13" s="186"/>
      <c r="C13" s="181" t="s">
        <v>376</v>
      </c>
      <c r="D13" s="182">
        <f t="shared" si="0"/>
        <v>0</v>
      </c>
      <c r="E13" s="182"/>
      <c r="F13" s="182"/>
      <c r="G13" s="182"/>
      <c r="H13" s="182"/>
    </row>
    <row r="14" spans="1:8" ht="27.75" customHeight="1">
      <c r="A14" s="154"/>
      <c r="B14" s="617" t="s">
        <v>377</v>
      </c>
      <c r="C14" s="618"/>
      <c r="D14" s="179">
        <f>D15+D16+D17+D18</f>
        <v>0</v>
      </c>
      <c r="E14" s="179">
        <f>E15+E16+E17+E18</f>
        <v>0</v>
      </c>
      <c r="F14" s="179">
        <f>F15+F16+F17+F18</f>
        <v>0</v>
      </c>
      <c r="G14" s="179">
        <f>G15+G16+G17+G18</f>
        <v>0</v>
      </c>
      <c r="H14" s="179">
        <f>H15+H16+H17+H18</f>
        <v>0</v>
      </c>
    </row>
    <row r="15" spans="2:8" ht="29.25" customHeight="1">
      <c r="B15" s="187" t="s">
        <v>378</v>
      </c>
      <c r="C15" s="181" t="s">
        <v>373</v>
      </c>
      <c r="D15" s="182">
        <f t="shared" si="0"/>
        <v>0</v>
      </c>
      <c r="E15" s="183"/>
      <c r="F15" s="183"/>
      <c r="G15" s="183"/>
      <c r="H15" s="183"/>
    </row>
    <row r="16" spans="2:8" ht="25.5">
      <c r="B16" s="184"/>
      <c r="C16" s="181" t="s">
        <v>374</v>
      </c>
      <c r="D16" s="182">
        <f t="shared" si="0"/>
        <v>0</v>
      </c>
      <c r="E16" s="182"/>
      <c r="F16" s="182"/>
      <c r="G16" s="182"/>
      <c r="H16" s="182"/>
    </row>
    <row r="17" spans="2:8" ht="25.5">
      <c r="B17" s="184"/>
      <c r="C17" s="181" t="s">
        <v>375</v>
      </c>
      <c r="D17" s="182">
        <f t="shared" si="0"/>
        <v>0</v>
      </c>
      <c r="E17" s="182"/>
      <c r="F17" s="182"/>
      <c r="G17" s="182"/>
      <c r="H17" s="182"/>
    </row>
    <row r="18" spans="1:8" ht="38.25">
      <c r="A18" s="185"/>
      <c r="B18" s="186"/>
      <c r="C18" s="181" t="s">
        <v>376</v>
      </c>
      <c r="D18" s="182">
        <f t="shared" si="0"/>
        <v>0</v>
      </c>
      <c r="E18" s="182"/>
      <c r="F18" s="182"/>
      <c r="G18" s="182"/>
      <c r="H18" s="182"/>
    </row>
    <row r="19" spans="1:8" ht="12.75">
      <c r="A19" s="154"/>
      <c r="B19" s="617" t="s">
        <v>379</v>
      </c>
      <c r="C19" s="618"/>
      <c r="D19" s="179">
        <f>D20+D21+D22+D23</f>
        <v>0</v>
      </c>
      <c r="E19" s="179">
        <f>E20+E21+E22+E23</f>
        <v>0</v>
      </c>
      <c r="F19" s="179">
        <f>F20+F21+F22+F23</f>
        <v>0</v>
      </c>
      <c r="G19" s="179">
        <f>G20+G21+G22+G23</f>
        <v>0</v>
      </c>
      <c r="H19" s="179">
        <f>H20+H21+H22+H23</f>
        <v>0</v>
      </c>
    </row>
    <row r="20" spans="2:8" ht="25.5">
      <c r="B20" s="187" t="s">
        <v>380</v>
      </c>
      <c r="C20" s="181" t="s">
        <v>373</v>
      </c>
      <c r="D20" s="182">
        <f t="shared" si="0"/>
        <v>0</v>
      </c>
      <c r="E20" s="183"/>
      <c r="F20" s="183"/>
      <c r="G20" s="183"/>
      <c r="H20" s="183"/>
    </row>
    <row r="21" spans="2:8" ht="25.5">
      <c r="B21" s="184"/>
      <c r="C21" s="181" t="s">
        <v>374</v>
      </c>
      <c r="D21" s="182">
        <f t="shared" si="0"/>
        <v>0</v>
      </c>
      <c r="E21" s="182"/>
      <c r="F21" s="182"/>
      <c r="G21" s="182"/>
      <c r="H21" s="182"/>
    </row>
    <row r="22" spans="2:8" ht="25.5">
      <c r="B22" s="184"/>
      <c r="C22" s="181" t="s">
        <v>375</v>
      </c>
      <c r="D22" s="182">
        <f t="shared" si="0"/>
        <v>0</v>
      </c>
      <c r="E22" s="182"/>
      <c r="F22" s="182"/>
      <c r="G22" s="182"/>
      <c r="H22" s="182"/>
    </row>
    <row r="23" spans="1:8" ht="38.25">
      <c r="A23" s="185"/>
      <c r="B23" s="186"/>
      <c r="C23" s="181" t="s">
        <v>376</v>
      </c>
      <c r="D23" s="182">
        <f t="shared" si="0"/>
        <v>0</v>
      </c>
      <c r="E23" s="182"/>
      <c r="F23" s="182"/>
      <c r="G23" s="182"/>
      <c r="H23" s="182"/>
    </row>
    <row r="24" spans="1:8" ht="12.75">
      <c r="A24" s="154"/>
      <c r="B24" s="617" t="s">
        <v>381</v>
      </c>
      <c r="C24" s="618"/>
      <c r="D24" s="179">
        <f>D25+D26+D27+D28</f>
        <v>1</v>
      </c>
      <c r="E24" s="179">
        <f>E25+E26+E27+E28</f>
        <v>0</v>
      </c>
      <c r="F24" s="179">
        <f>F25+F26+F27+F28</f>
        <v>1</v>
      </c>
      <c r="G24" s="179">
        <f>G25+G26+G27+G28</f>
        <v>0</v>
      </c>
      <c r="H24" s="179">
        <f>H25+H26+H27+H28</f>
        <v>0</v>
      </c>
    </row>
    <row r="25" spans="2:8" ht="25.5">
      <c r="B25" s="187" t="s">
        <v>382</v>
      </c>
      <c r="C25" s="181" t="s">
        <v>373</v>
      </c>
      <c r="D25" s="182">
        <f t="shared" si="0"/>
        <v>0</v>
      </c>
      <c r="E25" s="183"/>
      <c r="F25" s="183"/>
      <c r="G25" s="183"/>
      <c r="H25" s="183"/>
    </row>
    <row r="26" spans="2:8" ht="25.5">
      <c r="B26" s="184"/>
      <c r="C26" s="181" t="s">
        <v>374</v>
      </c>
      <c r="D26" s="182">
        <f t="shared" si="0"/>
        <v>1</v>
      </c>
      <c r="E26" s="182"/>
      <c r="F26" s="182">
        <v>1</v>
      </c>
      <c r="G26" s="182"/>
      <c r="H26" s="182"/>
    </row>
    <row r="27" spans="2:8" ht="25.5">
      <c r="B27" s="184"/>
      <c r="C27" s="181" t="s">
        <v>375</v>
      </c>
      <c r="D27" s="182">
        <f t="shared" si="0"/>
        <v>0</v>
      </c>
      <c r="E27" s="182"/>
      <c r="F27" s="182"/>
      <c r="G27" s="182"/>
      <c r="H27" s="182"/>
    </row>
    <row r="28" spans="1:8" ht="38.25">
      <c r="A28" s="185"/>
      <c r="B28" s="186"/>
      <c r="C28" s="181" t="s">
        <v>376</v>
      </c>
      <c r="D28" s="182">
        <f t="shared" si="0"/>
        <v>0</v>
      </c>
      <c r="E28" s="182"/>
      <c r="F28" s="182"/>
      <c r="G28" s="182"/>
      <c r="H28" s="182"/>
    </row>
    <row r="29" spans="1:8" ht="12.75">
      <c r="A29" s="154"/>
      <c r="B29" s="617" t="s">
        <v>383</v>
      </c>
      <c r="C29" s="618"/>
      <c r="D29" s="179">
        <f>D30+D31+D32+D33</f>
        <v>23</v>
      </c>
      <c r="E29" s="179">
        <f>E30+E31+E32+E33</f>
        <v>3</v>
      </c>
      <c r="F29" s="179">
        <f>F30+F31+F32+F33</f>
        <v>5</v>
      </c>
      <c r="G29" s="179">
        <f>G30+G31+G32+G33</f>
        <v>9</v>
      </c>
      <c r="H29" s="179">
        <f>H30+H31+H32+H33</f>
        <v>6</v>
      </c>
    </row>
    <row r="30" spans="2:8" ht="25.5">
      <c r="B30" s="187" t="s">
        <v>384</v>
      </c>
      <c r="C30" s="181" t="s">
        <v>373</v>
      </c>
      <c r="D30" s="182">
        <f t="shared" si="0"/>
        <v>0</v>
      </c>
      <c r="E30" s="183"/>
      <c r="F30" s="183"/>
      <c r="G30" s="183"/>
      <c r="H30" s="183"/>
    </row>
    <row r="31" spans="2:8" ht="25.5">
      <c r="B31" s="184"/>
      <c r="C31" s="181" t="s">
        <v>374</v>
      </c>
      <c r="D31" s="182">
        <f t="shared" si="0"/>
        <v>23</v>
      </c>
      <c r="E31" s="182">
        <v>3</v>
      </c>
      <c r="F31" s="182">
        <v>5</v>
      </c>
      <c r="G31" s="182">
        <v>9</v>
      </c>
      <c r="H31" s="182">
        <v>6</v>
      </c>
    </row>
    <row r="32" spans="2:8" ht="25.5">
      <c r="B32" s="184"/>
      <c r="C32" s="181" t="s">
        <v>375</v>
      </c>
      <c r="D32" s="182">
        <f t="shared" si="0"/>
        <v>0</v>
      </c>
      <c r="E32" s="182"/>
      <c r="F32" s="182"/>
      <c r="G32" s="182"/>
      <c r="H32" s="182"/>
    </row>
    <row r="33" spans="1:8" ht="38.25">
      <c r="A33" s="185"/>
      <c r="B33" s="186"/>
      <c r="C33" s="181" t="s">
        <v>376</v>
      </c>
      <c r="D33" s="182">
        <f t="shared" si="0"/>
        <v>0</v>
      </c>
      <c r="E33" s="182"/>
      <c r="F33" s="182"/>
      <c r="G33" s="182"/>
      <c r="H33" s="182"/>
    </row>
    <row r="34" spans="1:8" ht="12.75">
      <c r="A34" s="154"/>
      <c r="B34" s="617" t="s">
        <v>385</v>
      </c>
      <c r="C34" s="618"/>
      <c r="D34" s="179">
        <f>D35+D36+D37+D38</f>
        <v>0</v>
      </c>
      <c r="E34" s="179">
        <f>E35+E36+E37+E38</f>
        <v>0</v>
      </c>
      <c r="F34" s="179">
        <f>F35+F36+F37+F38</f>
        <v>0</v>
      </c>
      <c r="G34" s="179">
        <f>G35+G36+G37+G38</f>
        <v>0</v>
      </c>
      <c r="H34" s="179">
        <f>H35+H36+H37+H38</f>
        <v>0</v>
      </c>
    </row>
    <row r="35" spans="2:8" ht="25.5">
      <c r="B35" s="187" t="s">
        <v>386</v>
      </c>
      <c r="C35" s="181" t="s">
        <v>373</v>
      </c>
      <c r="D35" s="182">
        <f t="shared" si="0"/>
        <v>0</v>
      </c>
      <c r="E35" s="183"/>
      <c r="F35" s="183"/>
      <c r="G35" s="183"/>
      <c r="H35" s="183"/>
    </row>
    <row r="36" spans="2:8" ht="25.5">
      <c r="B36" s="184"/>
      <c r="C36" s="181" t="s">
        <v>374</v>
      </c>
      <c r="D36" s="182">
        <f t="shared" si="0"/>
        <v>0</v>
      </c>
      <c r="E36" s="182"/>
      <c r="F36" s="182"/>
      <c r="G36" s="182"/>
      <c r="H36" s="182"/>
    </row>
    <row r="37" spans="2:8" ht="25.5">
      <c r="B37" s="184"/>
      <c r="C37" s="181" t="s">
        <v>375</v>
      </c>
      <c r="D37" s="182">
        <f t="shared" si="0"/>
        <v>0</v>
      </c>
      <c r="E37" s="182"/>
      <c r="F37" s="182"/>
      <c r="G37" s="182"/>
      <c r="H37" s="182"/>
    </row>
    <row r="38" spans="2:8" ht="38.25">
      <c r="B38" s="186"/>
      <c r="C38" s="181" t="s">
        <v>376</v>
      </c>
      <c r="D38" s="182">
        <f t="shared" si="0"/>
        <v>0</v>
      </c>
      <c r="E38" s="182"/>
      <c r="F38" s="182"/>
      <c r="G38" s="182"/>
      <c r="H38" s="182"/>
    </row>
    <row r="39" spans="1:8" ht="17.25" customHeight="1">
      <c r="A39" s="154"/>
      <c r="B39" s="612" t="s">
        <v>533</v>
      </c>
      <c r="C39" s="613"/>
      <c r="D39" s="188">
        <f>IF((D9+D14+D19+D24+D29+D34)=(E39+F39+G39+H39),(E39+F39+G39+H39),"ОШИБКА")</f>
        <v>24</v>
      </c>
      <c r="E39" s="188">
        <f>E9+E14+E19+E24+E29+E34</f>
        <v>3</v>
      </c>
      <c r="F39" s="188">
        <f>F9+F14+F19+F24+F29+F34</f>
        <v>6</v>
      </c>
      <c r="G39" s="188">
        <f>G9+G14+G19+G24+G29+G34</f>
        <v>9</v>
      </c>
      <c r="H39" s="188">
        <f>H9+H14+H19+H24+H29+H34</f>
        <v>6</v>
      </c>
    </row>
    <row r="40" spans="2:8" ht="12.75">
      <c r="B40" s="149"/>
      <c r="C40" s="149"/>
      <c r="D40" s="150"/>
      <c r="E40" s="150"/>
      <c r="F40" s="150"/>
      <c r="G40" s="150"/>
      <c r="H40" s="150"/>
    </row>
  </sheetData>
  <sheetProtection/>
  <mergeCells count="12">
    <mergeCell ref="B39:C39"/>
    <mergeCell ref="B1:D1"/>
    <mergeCell ref="B2:F2"/>
    <mergeCell ref="B3:F3"/>
    <mergeCell ref="B4:H4"/>
    <mergeCell ref="F6:H6"/>
    <mergeCell ref="B9:C9"/>
    <mergeCell ref="B14:C14"/>
    <mergeCell ref="B19:C19"/>
    <mergeCell ref="B24:C24"/>
    <mergeCell ref="B29:C29"/>
    <mergeCell ref="B34:C34"/>
  </mergeCells>
  <printOptions horizontalCentered="1"/>
  <pageMargins left="0.1968503937007874" right="0.1968503937007874" top="0.7874015748031497" bottom="0.5905511811023623" header="0.3937007874015748" footer="0.3937007874015748"/>
  <pageSetup firstPageNumber="11" useFirstPageNumber="1" fitToHeight="2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O27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1" width="3.7109375" style="0" bestFit="1" customWidth="1"/>
    <col min="2" max="2" width="30.7109375" style="0" customWidth="1"/>
    <col min="3" max="3" width="28.28125" style="0" bestFit="1" customWidth="1"/>
    <col min="4" max="15" width="9.421875" style="0" customWidth="1"/>
  </cols>
  <sheetData>
    <row r="1" spans="2:15" ht="12.75">
      <c r="B1" s="621" t="s">
        <v>536</v>
      </c>
      <c r="C1" s="621"/>
      <c r="D1" s="621"/>
      <c r="E1" s="15"/>
      <c r="F1" s="15"/>
      <c r="G1" s="277"/>
      <c r="H1" s="277"/>
      <c r="I1" s="277"/>
      <c r="J1" s="277"/>
      <c r="K1" s="277"/>
      <c r="L1" s="277"/>
      <c r="M1" s="277"/>
      <c r="N1" s="277"/>
      <c r="O1" s="277"/>
    </row>
    <row r="2" spans="2:15" ht="12.75">
      <c r="B2" s="595" t="s">
        <v>760</v>
      </c>
      <c r="C2" s="595"/>
      <c r="D2" s="595"/>
      <c r="E2" s="595"/>
      <c r="F2" s="595"/>
      <c r="G2" s="2"/>
      <c r="H2" s="2"/>
      <c r="I2" s="2"/>
      <c r="J2" s="2"/>
      <c r="K2" s="2"/>
      <c r="L2" s="2"/>
      <c r="M2" s="2"/>
      <c r="N2" s="2"/>
      <c r="O2" s="2"/>
    </row>
    <row r="3" spans="2:15" ht="12.75">
      <c r="B3" s="595" t="s">
        <v>761</v>
      </c>
      <c r="C3" s="595"/>
      <c r="D3" s="595"/>
      <c r="E3" s="595"/>
      <c r="F3" s="595"/>
      <c r="G3" s="595"/>
      <c r="H3" s="595"/>
      <c r="I3" s="277"/>
      <c r="J3" s="277"/>
      <c r="K3" s="277"/>
      <c r="L3" s="277"/>
      <c r="M3" s="277"/>
      <c r="N3" s="277"/>
      <c r="O3" s="277"/>
    </row>
    <row r="4" spans="2:15" ht="63.75" customHeight="1">
      <c r="B4" s="596" t="s">
        <v>771</v>
      </c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</row>
    <row r="5" spans="1:15" ht="15.75">
      <c r="A5" s="605" t="s">
        <v>537</v>
      </c>
      <c r="B5" s="605"/>
      <c r="C5" s="605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</row>
    <row r="6" spans="1:15" ht="24" customHeight="1">
      <c r="A6" s="80"/>
      <c r="B6" s="285"/>
      <c r="C6" s="285"/>
      <c r="D6" s="622"/>
      <c r="E6" s="622"/>
      <c r="F6" s="619" t="s">
        <v>38</v>
      </c>
      <c r="G6" s="619"/>
      <c r="H6" s="619"/>
      <c r="I6" s="619"/>
      <c r="J6" s="622"/>
      <c r="K6" s="622"/>
      <c r="L6" s="622"/>
      <c r="M6" s="622"/>
      <c r="N6" s="622"/>
      <c r="O6" s="622"/>
    </row>
    <row r="7" spans="1:15" ht="81" customHeight="1">
      <c r="A7" s="286" t="s">
        <v>116</v>
      </c>
      <c r="B7" s="287" t="s">
        <v>538</v>
      </c>
      <c r="C7" s="287" t="s">
        <v>117</v>
      </c>
      <c r="D7" s="620" t="s">
        <v>539</v>
      </c>
      <c r="E7" s="620"/>
      <c r="F7" s="619" t="s">
        <v>540</v>
      </c>
      <c r="G7" s="619"/>
      <c r="H7" s="619" t="s">
        <v>39</v>
      </c>
      <c r="I7" s="619"/>
      <c r="J7" s="620" t="s">
        <v>541</v>
      </c>
      <c r="K7" s="620"/>
      <c r="L7" s="620" t="s">
        <v>542</v>
      </c>
      <c r="M7" s="620"/>
      <c r="N7" s="620" t="s">
        <v>543</v>
      </c>
      <c r="O7" s="620"/>
    </row>
    <row r="8" spans="1:15" ht="66.75" customHeight="1">
      <c r="A8" s="93"/>
      <c r="B8" s="288"/>
      <c r="C8" s="288"/>
      <c r="D8" s="289" t="s">
        <v>544</v>
      </c>
      <c r="E8" s="289" t="s">
        <v>545</v>
      </c>
      <c r="F8" s="289" t="s">
        <v>544</v>
      </c>
      <c r="G8" s="289" t="s">
        <v>545</v>
      </c>
      <c r="H8" s="289" t="s">
        <v>544</v>
      </c>
      <c r="I8" s="289" t="s">
        <v>545</v>
      </c>
      <c r="J8" s="289" t="s">
        <v>544</v>
      </c>
      <c r="K8" s="289" t="s">
        <v>545</v>
      </c>
      <c r="L8" s="289" t="s">
        <v>544</v>
      </c>
      <c r="M8" s="289" t="s">
        <v>545</v>
      </c>
      <c r="N8" s="289" t="s">
        <v>544</v>
      </c>
      <c r="O8" s="289" t="s">
        <v>545</v>
      </c>
    </row>
    <row r="9" spans="1:15" ht="15.75">
      <c r="A9" s="74" t="s">
        <v>58</v>
      </c>
      <c r="B9" s="290" t="s">
        <v>81</v>
      </c>
      <c r="C9" s="290" t="s">
        <v>108</v>
      </c>
      <c r="D9" s="289" t="s">
        <v>189</v>
      </c>
      <c r="E9" s="289" t="s">
        <v>190</v>
      </c>
      <c r="F9" s="289" t="s">
        <v>191</v>
      </c>
      <c r="G9" s="289" t="s">
        <v>192</v>
      </c>
      <c r="H9" s="289" t="s">
        <v>193</v>
      </c>
      <c r="I9" s="289" t="s">
        <v>194</v>
      </c>
      <c r="J9" s="289" t="s">
        <v>195</v>
      </c>
      <c r="K9" s="289" t="s">
        <v>196</v>
      </c>
      <c r="L9" s="289" t="s">
        <v>197</v>
      </c>
      <c r="M9" s="289" t="s">
        <v>198</v>
      </c>
      <c r="N9" s="289" t="s">
        <v>199</v>
      </c>
      <c r="O9" s="289" t="s">
        <v>200</v>
      </c>
    </row>
    <row r="10" spans="1:15" ht="15.75">
      <c r="A10" s="74"/>
      <c r="B10" s="291" t="s">
        <v>546</v>
      </c>
      <c r="C10" s="292"/>
      <c r="D10" s="293">
        <f>D11+D12</f>
        <v>1</v>
      </c>
      <c r="E10" s="293">
        <f aca="true" t="shared" si="0" ref="E10:O10">E11+E12</f>
        <v>1250</v>
      </c>
      <c r="F10" s="293">
        <f t="shared" si="0"/>
        <v>0</v>
      </c>
      <c r="G10" s="293">
        <f t="shared" si="0"/>
        <v>0</v>
      </c>
      <c r="H10" s="293">
        <f t="shared" si="0"/>
        <v>0</v>
      </c>
      <c r="I10" s="293">
        <f t="shared" si="0"/>
        <v>0</v>
      </c>
      <c r="J10" s="293">
        <f t="shared" si="0"/>
        <v>1</v>
      </c>
      <c r="K10" s="293">
        <f t="shared" si="0"/>
        <v>1250</v>
      </c>
      <c r="L10" s="293">
        <f t="shared" si="0"/>
        <v>0</v>
      </c>
      <c r="M10" s="293">
        <f t="shared" si="0"/>
        <v>0</v>
      </c>
      <c r="N10" s="293">
        <f t="shared" si="0"/>
        <v>1</v>
      </c>
      <c r="O10" s="293">
        <f t="shared" si="0"/>
        <v>1250</v>
      </c>
    </row>
    <row r="11" spans="1:15" ht="15.75">
      <c r="A11" s="74"/>
      <c r="B11" s="294" t="s">
        <v>40</v>
      </c>
      <c r="C11" s="295"/>
      <c r="D11" s="293">
        <f>D13+D15+D17+D19+D21</f>
        <v>1</v>
      </c>
      <c r="E11" s="293">
        <f aca="true" t="shared" si="1" ref="E11:N11">E13+E15+E17+E19+E21</f>
        <v>1250</v>
      </c>
      <c r="F11" s="293">
        <f t="shared" si="1"/>
        <v>0</v>
      </c>
      <c r="G11" s="293">
        <f t="shared" si="1"/>
        <v>0</v>
      </c>
      <c r="H11" s="293">
        <f t="shared" si="1"/>
        <v>0</v>
      </c>
      <c r="I11" s="293">
        <f t="shared" si="1"/>
        <v>0</v>
      </c>
      <c r="J11" s="293">
        <f t="shared" si="1"/>
        <v>1</v>
      </c>
      <c r="K11" s="293">
        <f t="shared" si="1"/>
        <v>1250</v>
      </c>
      <c r="L11" s="293">
        <f t="shared" si="1"/>
        <v>0</v>
      </c>
      <c r="M11" s="293">
        <f t="shared" si="1"/>
        <v>0</v>
      </c>
      <c r="N11" s="293">
        <f t="shared" si="1"/>
        <v>1</v>
      </c>
      <c r="O11" s="293">
        <f>O13+O15+O17+O19+O21</f>
        <v>1250</v>
      </c>
    </row>
    <row r="12" spans="1:15" ht="31.5">
      <c r="A12" s="74"/>
      <c r="B12" s="294" t="s">
        <v>41</v>
      </c>
      <c r="C12" s="295"/>
      <c r="D12" s="293">
        <f>D14+D16+D18+D20+D22</f>
        <v>0</v>
      </c>
      <c r="E12" s="293">
        <f aca="true" t="shared" si="2" ref="E12:N12">E14+E16+E18+E20+E22</f>
        <v>0</v>
      </c>
      <c r="F12" s="293">
        <f t="shared" si="2"/>
        <v>0</v>
      </c>
      <c r="G12" s="293">
        <f t="shared" si="2"/>
        <v>0</v>
      </c>
      <c r="H12" s="293">
        <f t="shared" si="2"/>
        <v>0</v>
      </c>
      <c r="I12" s="293">
        <f t="shared" si="2"/>
        <v>0</v>
      </c>
      <c r="J12" s="293">
        <f t="shared" si="2"/>
        <v>0</v>
      </c>
      <c r="K12" s="293">
        <f t="shared" si="2"/>
        <v>0</v>
      </c>
      <c r="L12" s="293">
        <f t="shared" si="2"/>
        <v>0</v>
      </c>
      <c r="M12" s="293">
        <f t="shared" si="2"/>
        <v>0</v>
      </c>
      <c r="N12" s="293">
        <f t="shared" si="2"/>
        <v>0</v>
      </c>
      <c r="O12" s="293">
        <f>O14+O16+O18+O20+O22</f>
        <v>0</v>
      </c>
    </row>
    <row r="13" spans="1:15" ht="18.75" customHeight="1">
      <c r="A13" s="37"/>
      <c r="B13" s="296" t="s">
        <v>42</v>
      </c>
      <c r="C13" s="297" t="s">
        <v>40</v>
      </c>
      <c r="D13" s="298">
        <v>1</v>
      </c>
      <c r="E13" s="299">
        <v>1250</v>
      </c>
      <c r="F13" s="298"/>
      <c r="G13" s="299"/>
      <c r="H13" s="298"/>
      <c r="I13" s="299"/>
      <c r="J13" s="298">
        <v>1</v>
      </c>
      <c r="K13" s="299">
        <v>1250</v>
      </c>
      <c r="L13" s="298"/>
      <c r="M13" s="299"/>
      <c r="N13" s="298">
        <v>1</v>
      </c>
      <c r="O13" s="299">
        <v>1250</v>
      </c>
    </row>
    <row r="14" spans="1:15" ht="18.75" customHeight="1">
      <c r="A14" s="36"/>
      <c r="B14" s="300"/>
      <c r="C14" s="297" t="s">
        <v>41</v>
      </c>
      <c r="D14" s="298"/>
      <c r="E14" s="299"/>
      <c r="F14" s="298"/>
      <c r="G14" s="299"/>
      <c r="H14" s="298"/>
      <c r="I14" s="299"/>
      <c r="J14" s="298"/>
      <c r="K14" s="299"/>
      <c r="L14" s="298"/>
      <c r="M14" s="299"/>
      <c r="N14" s="298"/>
      <c r="O14" s="299"/>
    </row>
    <row r="15" spans="1:15" ht="18.75" customHeight="1">
      <c r="A15" s="37"/>
      <c r="B15" s="296" t="s">
        <v>43</v>
      </c>
      <c r="C15" s="297" t="s">
        <v>40</v>
      </c>
      <c r="D15" s="298"/>
      <c r="E15" s="299"/>
      <c r="F15" s="298"/>
      <c r="G15" s="299"/>
      <c r="H15" s="298"/>
      <c r="I15" s="299"/>
      <c r="J15" s="298"/>
      <c r="K15" s="299"/>
      <c r="L15" s="298"/>
      <c r="M15" s="299"/>
      <c r="N15" s="298"/>
      <c r="O15" s="299"/>
    </row>
    <row r="16" spans="1:15" ht="19.5" customHeight="1">
      <c r="A16" s="36"/>
      <c r="B16" s="300"/>
      <c r="C16" s="297" t="s">
        <v>41</v>
      </c>
      <c r="D16" s="298"/>
      <c r="E16" s="299"/>
      <c r="F16" s="298"/>
      <c r="G16" s="299"/>
      <c r="H16" s="298"/>
      <c r="I16" s="299"/>
      <c r="J16" s="298"/>
      <c r="K16" s="299"/>
      <c r="L16" s="298"/>
      <c r="M16" s="299"/>
      <c r="N16" s="298"/>
      <c r="O16" s="299"/>
    </row>
    <row r="17" spans="1:15" ht="19.5" customHeight="1">
      <c r="A17" s="37"/>
      <c r="B17" s="296" t="s">
        <v>695</v>
      </c>
      <c r="C17" s="297" t="s">
        <v>40</v>
      </c>
      <c r="D17" s="298"/>
      <c r="E17" s="299"/>
      <c r="F17" s="298"/>
      <c r="G17" s="299"/>
      <c r="H17" s="298"/>
      <c r="I17" s="299"/>
      <c r="J17" s="298"/>
      <c r="K17" s="299"/>
      <c r="L17" s="298"/>
      <c r="M17" s="299"/>
      <c r="N17" s="298"/>
      <c r="O17" s="299"/>
    </row>
    <row r="18" spans="1:15" ht="19.5" customHeight="1">
      <c r="A18" s="36"/>
      <c r="B18" s="300"/>
      <c r="C18" s="297" t="s">
        <v>41</v>
      </c>
      <c r="D18" s="298"/>
      <c r="E18" s="299"/>
      <c r="F18" s="298"/>
      <c r="G18" s="299"/>
      <c r="H18" s="298"/>
      <c r="I18" s="299"/>
      <c r="J18" s="298"/>
      <c r="K18" s="299"/>
      <c r="L18" s="298"/>
      <c r="M18" s="299"/>
      <c r="N18" s="298"/>
      <c r="O18" s="299"/>
    </row>
    <row r="19" spans="1:15" ht="18.75" customHeight="1">
      <c r="A19" s="37"/>
      <c r="B19" s="296" t="s">
        <v>547</v>
      </c>
      <c r="C19" s="297" t="s">
        <v>40</v>
      </c>
      <c r="D19" s="298"/>
      <c r="E19" s="299"/>
      <c r="F19" s="298"/>
      <c r="G19" s="299"/>
      <c r="H19" s="298"/>
      <c r="I19" s="299"/>
      <c r="J19" s="298"/>
      <c r="K19" s="299"/>
      <c r="L19" s="298"/>
      <c r="M19" s="299"/>
      <c r="N19" s="298"/>
      <c r="O19" s="299"/>
    </row>
    <row r="20" spans="1:15" ht="21" customHeight="1">
      <c r="A20" s="36"/>
      <c r="B20" s="300"/>
      <c r="C20" s="297" t="s">
        <v>41</v>
      </c>
      <c r="D20" s="298"/>
      <c r="E20" s="299"/>
      <c r="F20" s="298"/>
      <c r="G20" s="299"/>
      <c r="H20" s="298"/>
      <c r="I20" s="299"/>
      <c r="J20" s="298"/>
      <c r="K20" s="299"/>
      <c r="L20" s="298"/>
      <c r="M20" s="299"/>
      <c r="N20" s="298"/>
      <c r="O20" s="299"/>
    </row>
    <row r="21" spans="1:15" ht="18.75" customHeight="1">
      <c r="A21" s="37"/>
      <c r="B21" s="296" t="s">
        <v>548</v>
      </c>
      <c r="C21" s="297" t="s">
        <v>40</v>
      </c>
      <c r="D21" s="301"/>
      <c r="E21" s="302"/>
      <c r="F21" s="301"/>
      <c r="G21" s="302"/>
      <c r="H21" s="301"/>
      <c r="I21" s="302"/>
      <c r="J21" s="301"/>
      <c r="K21" s="302"/>
      <c r="L21" s="301"/>
      <c r="M21" s="302"/>
      <c r="N21" s="301"/>
      <c r="O21" s="302"/>
    </row>
    <row r="22" spans="1:15" ht="21" customHeight="1">
      <c r="A22" s="36"/>
      <c r="B22" s="303"/>
      <c r="C22" s="297" t="s">
        <v>41</v>
      </c>
      <c r="D22" s="304"/>
      <c r="E22" s="305"/>
      <c r="F22" s="304"/>
      <c r="G22" s="305"/>
      <c r="H22" s="304"/>
      <c r="I22" s="305"/>
      <c r="J22" s="304"/>
      <c r="K22" s="305"/>
      <c r="L22" s="304"/>
      <c r="M22" s="305"/>
      <c r="N22" s="304"/>
      <c r="O22" s="305"/>
    </row>
    <row r="23" spans="2:15" ht="15.75">
      <c r="B23" s="306"/>
      <c r="C23" s="306"/>
      <c r="D23" s="307"/>
      <c r="E23" s="308"/>
      <c r="F23" s="307"/>
      <c r="G23" s="308"/>
      <c r="H23" s="307"/>
      <c r="I23" s="308"/>
      <c r="J23" s="307"/>
      <c r="K23" s="308"/>
      <c r="L23" s="307"/>
      <c r="M23" s="308"/>
      <c r="N23" s="307"/>
      <c r="O23" s="308"/>
    </row>
    <row r="24" spans="1:15" ht="15.75">
      <c r="A24" s="605" t="s">
        <v>549</v>
      </c>
      <c r="B24" s="605"/>
      <c r="C24" s="605"/>
      <c r="D24" s="307"/>
      <c r="E24" s="308"/>
      <c r="F24" s="307"/>
      <c r="G24" s="308"/>
      <c r="H24" s="307"/>
      <c r="I24" s="308"/>
      <c r="J24" s="307"/>
      <c r="K24" s="308"/>
      <c r="L24" s="307"/>
      <c r="M24" s="308"/>
      <c r="N24" s="307"/>
      <c r="O24" s="308"/>
    </row>
    <row r="25" spans="1:15" ht="15.75">
      <c r="A25" s="623" t="s">
        <v>115</v>
      </c>
      <c r="B25" s="623"/>
      <c r="C25" s="623"/>
      <c r="D25" s="290" t="s">
        <v>189</v>
      </c>
      <c r="E25" s="289" t="s">
        <v>190</v>
      </c>
      <c r="F25" s="289" t="s">
        <v>191</v>
      </c>
      <c r="G25" s="289" t="s">
        <v>192</v>
      </c>
      <c r="H25" s="289" t="s">
        <v>193</v>
      </c>
      <c r="I25" s="289" t="s">
        <v>194</v>
      </c>
      <c r="J25" s="289" t="s">
        <v>195</v>
      </c>
      <c r="K25" s="289" t="s">
        <v>196</v>
      </c>
      <c r="L25" s="289" t="s">
        <v>197</v>
      </c>
      <c r="M25" s="289" t="s">
        <v>198</v>
      </c>
      <c r="N25" s="289" t="s">
        <v>199</v>
      </c>
      <c r="O25" s="289" t="s">
        <v>200</v>
      </c>
    </row>
    <row r="26" spans="1:15" ht="51" customHeight="1">
      <c r="A26" s="624" t="s">
        <v>550</v>
      </c>
      <c r="B26" s="624"/>
      <c r="C26" s="624"/>
      <c r="D26" s="10">
        <v>1</v>
      </c>
      <c r="E26" s="10">
        <v>1250</v>
      </c>
      <c r="F26" s="10"/>
      <c r="G26" s="10"/>
      <c r="H26" s="10"/>
      <c r="I26" s="10"/>
      <c r="J26" s="10">
        <v>1</v>
      </c>
      <c r="K26" s="10">
        <v>1250</v>
      </c>
      <c r="L26" s="10"/>
      <c r="M26" s="10"/>
      <c r="N26" s="10">
        <v>1</v>
      </c>
      <c r="O26" s="10">
        <v>1250</v>
      </c>
    </row>
    <row r="27" spans="2:15" ht="12.75">
      <c r="B27" s="309"/>
      <c r="C27" s="309"/>
      <c r="D27" s="277"/>
      <c r="E27" s="277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="12" customFormat="1" ht="12.75"/>
  </sheetData>
  <sheetProtection/>
  <mergeCells count="19">
    <mergeCell ref="A24:C24"/>
    <mergeCell ref="A25:C25"/>
    <mergeCell ref="A26:C26"/>
    <mergeCell ref="D7:E7"/>
    <mergeCell ref="F7:G7"/>
    <mergeCell ref="H7:I7"/>
    <mergeCell ref="J7:K7"/>
    <mergeCell ref="L7:M7"/>
    <mergeCell ref="N7:O7"/>
    <mergeCell ref="B1:D1"/>
    <mergeCell ref="B2:F2"/>
    <mergeCell ref="B3:H3"/>
    <mergeCell ref="B4:O4"/>
    <mergeCell ref="A5:C5"/>
    <mergeCell ref="D6:E6"/>
    <mergeCell ref="F6:I6"/>
    <mergeCell ref="J6:K6"/>
    <mergeCell ref="L6:M6"/>
    <mergeCell ref="N6:O6"/>
  </mergeCells>
  <printOptions horizontalCentered="1"/>
  <pageMargins left="0.1968503937007874" right="0.1968503937007874" top="0.7874015748031497" bottom="0.7874015748031497" header="0.3937007874015748" footer="0.3937007874015748"/>
  <pageSetup firstPageNumber="14" useFirstPageNumber="1"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8"/>
  <sheetViews>
    <sheetView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27.7109375" style="323" customWidth="1"/>
    <col min="2" max="2" width="13.421875" style="323" customWidth="1"/>
    <col min="3" max="3" width="18.421875" style="323" customWidth="1"/>
    <col min="4" max="4" width="13.00390625" style="323" customWidth="1"/>
    <col min="5" max="6" width="13.140625" style="323" bestFit="1" customWidth="1"/>
    <col min="7" max="8" width="16.8515625" style="323" customWidth="1"/>
    <col min="9" max="9" width="20.57421875" style="323" customWidth="1"/>
    <col min="10" max="11" width="17.28125" style="323" bestFit="1" customWidth="1"/>
    <col min="12" max="16384" width="8.8515625" style="323" customWidth="1"/>
  </cols>
  <sheetData>
    <row r="1" spans="1:9" s="324" customFormat="1" ht="12.75">
      <c r="A1" s="608" t="s">
        <v>44</v>
      </c>
      <c r="B1" s="608"/>
      <c r="C1" s="323"/>
      <c r="D1" s="323"/>
      <c r="E1" s="323"/>
      <c r="F1" s="323"/>
      <c r="G1" s="323"/>
      <c r="H1" s="323"/>
      <c r="I1" s="323"/>
    </row>
    <row r="2" spans="1:9" s="324" customFormat="1" ht="12.75">
      <c r="A2" s="609" t="s">
        <v>760</v>
      </c>
      <c r="B2" s="609"/>
      <c r="C2" s="609"/>
      <c r="D2" s="609"/>
      <c r="E2" s="609"/>
      <c r="F2" s="609"/>
      <c r="G2" s="609"/>
      <c r="H2" s="609"/>
      <c r="I2" s="609"/>
    </row>
    <row r="3" spans="1:9" s="324" customFormat="1" ht="12.75" customHeight="1">
      <c r="A3" s="609" t="s">
        <v>770</v>
      </c>
      <c r="B3" s="609"/>
      <c r="C3" s="609"/>
      <c r="D3" s="609"/>
      <c r="E3" s="609"/>
      <c r="F3" s="609"/>
      <c r="G3" s="609"/>
      <c r="H3" s="609"/>
      <c r="I3" s="609"/>
    </row>
    <row r="5" spans="1:11" ht="15.75">
      <c r="A5" s="628" t="s">
        <v>304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</row>
    <row r="6" spans="1:9" ht="12.75">
      <c r="A6" s="117"/>
      <c r="B6" s="117"/>
      <c r="C6" s="117"/>
      <c r="D6" s="117"/>
      <c r="E6" s="117"/>
      <c r="F6" s="117"/>
      <c r="G6" s="117"/>
      <c r="H6" s="117"/>
      <c r="I6" s="117"/>
    </row>
    <row r="7" spans="1:11" ht="36" customHeight="1">
      <c r="A7" s="625" t="s">
        <v>552</v>
      </c>
      <c r="B7" s="629" t="s">
        <v>553</v>
      </c>
      <c r="C7" s="630"/>
      <c r="D7" s="625" t="s">
        <v>554</v>
      </c>
      <c r="E7" s="629" t="s">
        <v>555</v>
      </c>
      <c r="F7" s="630"/>
      <c r="G7" s="625" t="s">
        <v>556</v>
      </c>
      <c r="H7" s="625" t="s">
        <v>557</v>
      </c>
      <c r="I7" s="625" t="s">
        <v>558</v>
      </c>
      <c r="J7" s="625" t="s">
        <v>559</v>
      </c>
      <c r="K7" s="625" t="s">
        <v>560</v>
      </c>
    </row>
    <row r="8" spans="1:11" ht="72" customHeight="1">
      <c r="A8" s="626"/>
      <c r="B8" s="312" t="s">
        <v>561</v>
      </c>
      <c r="C8" s="312" t="s">
        <v>306</v>
      </c>
      <c r="D8" s="626"/>
      <c r="E8" s="532" t="s">
        <v>562</v>
      </c>
      <c r="F8" s="532" t="s">
        <v>563</v>
      </c>
      <c r="G8" s="626"/>
      <c r="H8" s="626"/>
      <c r="I8" s="626"/>
      <c r="J8" s="626"/>
      <c r="K8" s="626"/>
    </row>
    <row r="9" spans="1:11" ht="14.25" customHeight="1">
      <c r="A9" s="322" t="s">
        <v>58</v>
      </c>
      <c r="B9" s="322">
        <v>1</v>
      </c>
      <c r="C9" s="322">
        <v>2</v>
      </c>
      <c r="D9" s="322">
        <v>3</v>
      </c>
      <c r="E9" s="322">
        <v>4</v>
      </c>
      <c r="F9" s="322">
        <v>5</v>
      </c>
      <c r="G9" s="322">
        <v>6</v>
      </c>
      <c r="H9" s="322">
        <v>7</v>
      </c>
      <c r="I9" s="322">
        <v>8</v>
      </c>
      <c r="J9" s="322">
        <v>9</v>
      </c>
      <c r="K9" s="322">
        <v>10</v>
      </c>
    </row>
    <row r="10" spans="1:11" ht="31.5">
      <c r="A10" s="133" t="s">
        <v>307</v>
      </c>
      <c r="B10" s="536">
        <f>F10+G10+H10</f>
        <v>1</v>
      </c>
      <c r="C10" s="311"/>
      <c r="D10" s="311"/>
      <c r="E10" s="311"/>
      <c r="F10" s="311"/>
      <c r="G10" s="311"/>
      <c r="H10" s="311">
        <v>1</v>
      </c>
      <c r="I10" s="311">
        <v>1</v>
      </c>
      <c r="J10" s="325"/>
      <c r="K10" s="325"/>
    </row>
    <row r="11" spans="1:11" ht="31.5">
      <c r="A11" s="133" t="s">
        <v>308</v>
      </c>
      <c r="B11" s="536">
        <f>F11+G11+H11</f>
        <v>4</v>
      </c>
      <c r="C11" s="311"/>
      <c r="D11" s="311"/>
      <c r="E11" s="311"/>
      <c r="F11" s="311">
        <v>2</v>
      </c>
      <c r="G11" s="311"/>
      <c r="H11" s="311">
        <v>2</v>
      </c>
      <c r="I11" s="311">
        <v>2</v>
      </c>
      <c r="J11" s="325"/>
      <c r="K11" s="325"/>
    </row>
    <row r="13" spans="2:5" ht="12.75">
      <c r="B13" s="627"/>
      <c r="C13" s="627"/>
      <c r="D13" s="627"/>
      <c r="E13" s="627"/>
    </row>
    <row r="14" spans="7:9" ht="12.75">
      <c r="G14" s="326"/>
      <c r="H14" s="326"/>
      <c r="I14" s="326"/>
    </row>
    <row r="15" spans="7:9" ht="12.75">
      <c r="G15" s="326"/>
      <c r="H15" s="326"/>
      <c r="I15" s="326"/>
    </row>
    <row r="16" spans="7:9" ht="12.75">
      <c r="G16" s="326"/>
      <c r="H16" s="326"/>
      <c r="I16" s="326"/>
    </row>
    <row r="17" spans="7:9" ht="12.75">
      <c r="G17" s="326"/>
      <c r="H17" s="326"/>
      <c r="I17" s="326"/>
    </row>
    <row r="18" spans="7:9" ht="12.75">
      <c r="G18" s="326"/>
      <c r="H18" s="326"/>
      <c r="I18" s="326"/>
    </row>
  </sheetData>
  <sheetProtection/>
  <mergeCells count="14">
    <mergeCell ref="I7:I8"/>
    <mergeCell ref="J7:J8"/>
    <mergeCell ref="K7:K8"/>
    <mergeCell ref="B13:E13"/>
    <mergeCell ref="A1:B1"/>
    <mergeCell ref="A2:I2"/>
    <mergeCell ref="A3:I3"/>
    <mergeCell ref="A5:K5"/>
    <mergeCell ref="A7:A8"/>
    <mergeCell ref="B7:C7"/>
    <mergeCell ref="D7:D8"/>
    <mergeCell ref="E7:F7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E15"/>
  <sheetViews>
    <sheetView zoomScale="85" zoomScaleNormal="85" zoomScalePageLayoutView="0" workbookViewId="0" topLeftCell="A1">
      <selection activeCell="A4" sqref="A4"/>
    </sheetView>
  </sheetViews>
  <sheetFormatPr defaultColWidth="8.8515625" defaultRowHeight="12.75"/>
  <cols>
    <col min="1" max="1" width="33.57421875" style="117" customWidth="1"/>
    <col min="2" max="2" width="19.8515625" style="117" customWidth="1"/>
    <col min="3" max="16384" width="8.8515625" style="117" customWidth="1"/>
  </cols>
  <sheetData>
    <row r="1" spans="1:5" ht="12.75">
      <c r="A1" s="631" t="s">
        <v>309</v>
      </c>
      <c r="B1" s="631"/>
      <c r="C1" s="631"/>
      <c r="D1" s="15"/>
      <c r="E1" s="134"/>
    </row>
    <row r="2" spans="1:4" ht="12.75">
      <c r="A2" s="595" t="s">
        <v>760</v>
      </c>
      <c r="B2" s="595"/>
      <c r="C2" s="1"/>
      <c r="D2" s="1"/>
    </row>
    <row r="3" spans="1:4" ht="12.75">
      <c r="A3" s="595" t="s">
        <v>761</v>
      </c>
      <c r="B3" s="595"/>
      <c r="C3" s="595"/>
      <c r="D3" s="595"/>
    </row>
    <row r="4" ht="12.75">
      <c r="A4" s="119"/>
    </row>
    <row r="5" spans="1:2" ht="15.75">
      <c r="A5" s="628" t="s">
        <v>310</v>
      </c>
      <c r="B5" s="628"/>
    </row>
    <row r="7" spans="1:2" ht="97.5" customHeight="1">
      <c r="A7" s="132" t="s">
        <v>305</v>
      </c>
      <c r="B7" s="132" t="s">
        <v>311</v>
      </c>
    </row>
    <row r="8" spans="1:2" ht="15" customHeight="1">
      <c r="A8" s="141" t="s">
        <v>58</v>
      </c>
      <c r="B8" s="141">
        <v>1</v>
      </c>
    </row>
    <row r="9" spans="1:2" ht="31.5">
      <c r="A9" s="133" t="s">
        <v>312</v>
      </c>
      <c r="B9" s="121"/>
    </row>
    <row r="10" spans="1:2" ht="15.75">
      <c r="A10" s="142" t="s">
        <v>313</v>
      </c>
      <c r="B10" s="121"/>
    </row>
    <row r="11" spans="1:2" ht="15.75">
      <c r="A11" s="142" t="s">
        <v>314</v>
      </c>
      <c r="B11" s="121"/>
    </row>
    <row r="12" spans="1:2" ht="15.75">
      <c r="A12" s="142" t="s">
        <v>315</v>
      </c>
      <c r="B12" s="121"/>
    </row>
    <row r="13" spans="1:2" ht="15.75">
      <c r="A13" s="142" t="s">
        <v>316</v>
      </c>
      <c r="B13" s="121"/>
    </row>
    <row r="14" spans="1:2" ht="15.75">
      <c r="A14" s="142" t="s">
        <v>317</v>
      </c>
      <c r="B14" s="121"/>
    </row>
    <row r="15" spans="1:2" ht="15.75">
      <c r="A15" s="142" t="s">
        <v>318</v>
      </c>
      <c r="B15" s="121"/>
    </row>
  </sheetData>
  <sheetProtection/>
  <mergeCells count="4">
    <mergeCell ref="A5:B5"/>
    <mergeCell ref="A1:C1"/>
    <mergeCell ref="A2:B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vorobyov</dc:creator>
  <cp:keywords/>
  <dc:description/>
  <cp:lastModifiedBy>to33-shibaeva</cp:lastModifiedBy>
  <cp:lastPrinted>2014-07-11T13:53:45Z</cp:lastPrinted>
  <dcterms:created xsi:type="dcterms:W3CDTF">2010-11-12T13:16:09Z</dcterms:created>
  <dcterms:modified xsi:type="dcterms:W3CDTF">2014-08-12T05:22:50Z</dcterms:modified>
  <cp:category/>
  <cp:version/>
  <cp:contentType/>
  <cp:contentStatus/>
</cp:coreProperties>
</file>